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scotcourtstribunals.sharepoint.com/teams/Team-TSBUFinance/Shared Documents/Invoices/Curators/"/>
    </mc:Choice>
  </mc:AlternateContent>
  <xr:revisionPtr revIDLastSave="224" documentId="8_{CE7B23A6-6A8F-41E1-8F78-EE05D0A835E9}" xr6:coauthVersionLast="47" xr6:coauthVersionMax="47" xr10:uidLastSave="{707CDBBA-9A41-45CB-B620-2C52A6ACF4AD}"/>
  <bookViews>
    <workbookView xWindow="-108" yWindow="-108" windowWidth="23256" windowHeight="12456" activeTab="2" xr2:uid="{00000000-000D-0000-FFFF-FFFF00000000}"/>
  </bookViews>
  <sheets>
    <sheet name="Instructions" sheetId="5" r:id="rId1"/>
    <sheet name="Invoice Template Example" sheetId="13" r:id="rId2"/>
    <sheet name="Invoice Template " sheetId="11" r:id="rId3"/>
    <sheet name="Table of Fees" sheetId="2" r:id="rId4"/>
    <sheet name="Medical Reports" sheetId="3" r:id="rId5"/>
    <sheet name="Interpreters" sheetId="4" r:id="rId6"/>
  </sheets>
  <definedNames>
    <definedName name="_xlnm._FilterDatabase" localSheetId="3" hidden="1">'Table of Fees'!$A$8:$A$21</definedName>
    <definedName name="aCurator">'Invoice Template '!$C$10</definedName>
    <definedName name="bFirm">'Invoice Template '!$C$12</definedName>
    <definedName name="cMHTSRef">'Invoice Template '!$C$24</definedName>
    <definedName name="dPONo">'Invoice Template '!$C$26</definedName>
    <definedName name="eInvNo">'Invoice Template '!$C$29</definedName>
    <definedName name="fInvDate">'Invoice Template '!$C$32</definedName>
    <definedName name="gTotalFees">'Invoice Template '!$I$87</definedName>
    <definedName name="hVATFees">'Invoice Template '!$I$88</definedName>
    <definedName name="iFeesSubTot">'Invoice Template '!$I$95</definedName>
    <definedName name="jMileage">'Invoice Template '!$H$89</definedName>
    <definedName name="kMileageVAT">'Invoice Template '!$H$90</definedName>
    <definedName name="lMileageSubTot">'Invoice Template '!$H$91</definedName>
    <definedName name="mROSubTot">'Invoice Template '!$G$91</definedName>
    <definedName name="mROutlays">'Invoice Template '!$G$89</definedName>
    <definedName name="nVATROutlays">'Invoice Template '!$G$90</definedName>
    <definedName name="oIndRep1">'Invoice Template '!$G$92</definedName>
    <definedName name="OLE_LINK1" localSheetId="0">Instructions!$B$6</definedName>
    <definedName name="OLE_LINK3" localSheetId="0">Instructions!$A$1</definedName>
    <definedName name="OLE_LINK9" localSheetId="0">Instructions!$A$20</definedName>
    <definedName name="pIndRep2">'Invoice Template '!$G$93</definedName>
    <definedName name="qIndRepTot">'Invoice Template '!$G$94</definedName>
    <definedName name="rNonFeeSubTot">'Invoice Template '!$G$95</definedName>
    <definedName name="sGrandTotal">'Invoice Template '!$G$96</definedName>
    <definedName name="TypeofFee">TableofFees[Type of fee]</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3" l="1"/>
  <c r="H33" i="13"/>
  <c r="H34" i="13"/>
  <c r="H35" i="13"/>
  <c r="H36" i="13"/>
  <c r="H37" i="13"/>
  <c r="H38" i="13"/>
  <c r="H39" i="13"/>
  <c r="H40" i="13"/>
  <c r="H41" i="13"/>
  <c r="H42" i="13"/>
  <c r="H43" i="13"/>
  <c r="H44" i="13"/>
  <c r="H32" i="13"/>
  <c r="D33" i="13"/>
  <c r="D34" i="13"/>
  <c r="D35" i="13"/>
  <c r="D36" i="13"/>
  <c r="D37" i="13"/>
  <c r="D38" i="13"/>
  <c r="D39" i="13"/>
  <c r="D40" i="13"/>
  <c r="D41" i="13"/>
  <c r="D42" i="13"/>
  <c r="D43" i="13"/>
  <c r="D44" i="13"/>
  <c r="D32" i="13"/>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M64" i="11"/>
  <c r="M65" i="11"/>
  <c r="M66" i="11"/>
  <c r="M67" i="11"/>
  <c r="M68" i="11"/>
  <c r="M69" i="11"/>
  <c r="M70" i="11"/>
  <c r="M71" i="11"/>
  <c r="M72" i="11"/>
  <c r="M73" i="11"/>
  <c r="M74" i="11"/>
  <c r="M75" i="11"/>
  <c r="M76" i="11"/>
  <c r="M77" i="11"/>
  <c r="M78" i="11"/>
  <c r="M79" i="11"/>
  <c r="M80" i="11"/>
  <c r="M81" i="11"/>
  <c r="M82" i="11"/>
  <c r="M83" i="11"/>
  <c r="M84" i="11"/>
  <c r="M85" i="11"/>
  <c r="M8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I41" i="11" l="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F37" i="11"/>
  <c r="I37" i="11" s="1"/>
  <c r="F38" i="11"/>
  <c r="I38" i="11" s="1"/>
  <c r="F39" i="11"/>
  <c r="I39" i="11" s="1"/>
  <c r="F40" i="11"/>
  <c r="I40" i="11" s="1"/>
  <c r="F41" i="11"/>
  <c r="F42" i="11"/>
  <c r="I42" i="11" s="1"/>
  <c r="F43" i="11"/>
  <c r="I43" i="11" s="1"/>
  <c r="F44" i="11"/>
  <c r="I44" i="11" s="1"/>
  <c r="F45" i="11"/>
  <c r="I45" i="11" s="1"/>
  <c r="F46" i="11"/>
  <c r="I46" i="11" s="1"/>
  <c r="F47" i="11"/>
  <c r="I47" i="11" s="1"/>
  <c r="F48" i="11"/>
  <c r="I48" i="11" s="1"/>
  <c r="F49" i="11"/>
  <c r="I49" i="11" s="1"/>
  <c r="F50" i="11"/>
  <c r="I50" i="11" s="1"/>
  <c r="F51" i="11"/>
  <c r="I51" i="11" s="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H38" i="11"/>
  <c r="H39" i="11"/>
  <c r="H40"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37" i="11"/>
  <c r="G89" i="11"/>
  <c r="G91" i="11" s="1"/>
  <c r="F32" i="13"/>
  <c r="D75" i="13"/>
  <c r="D76" i="13"/>
  <c r="D77" i="13"/>
  <c r="D78" i="13"/>
  <c r="D79" i="13"/>
  <c r="D58" i="13"/>
  <c r="D59" i="13"/>
  <c r="D60" i="13"/>
  <c r="D61" i="13"/>
  <c r="D62" i="13"/>
  <c r="D63" i="13"/>
  <c r="D64" i="13"/>
  <c r="D65" i="13"/>
  <c r="D66" i="13"/>
  <c r="D67" i="13"/>
  <c r="D68" i="13"/>
  <c r="D69" i="13"/>
  <c r="D70" i="13"/>
  <c r="D71" i="13"/>
  <c r="D72" i="13"/>
  <c r="D73" i="13"/>
  <c r="D74" i="13"/>
  <c r="D45" i="13"/>
  <c r="D46" i="13"/>
  <c r="D47" i="13"/>
  <c r="D48" i="13"/>
  <c r="D49" i="13"/>
  <c r="D50" i="13"/>
  <c r="D51" i="13"/>
  <c r="D52" i="13"/>
  <c r="D53" i="13"/>
  <c r="D54" i="13"/>
  <c r="D55" i="13"/>
  <c r="D56" i="13"/>
  <c r="D57" i="13"/>
  <c r="F34" i="13"/>
  <c r="I34" i="13" s="1"/>
  <c r="F35" i="13"/>
  <c r="F36" i="13"/>
  <c r="F37" i="13"/>
  <c r="F38" i="13"/>
  <c r="I38" i="13" s="1"/>
  <c r="F39" i="13"/>
  <c r="I39" i="13" s="1"/>
  <c r="F40" i="13"/>
  <c r="I40" i="13" s="1"/>
  <c r="F41" i="13"/>
  <c r="F42" i="13"/>
  <c r="I42" i="13" s="1"/>
  <c r="F43" i="13"/>
  <c r="F44" i="13"/>
  <c r="I44" i="13" s="1"/>
  <c r="F45" i="13"/>
  <c r="I45" i="13" s="1"/>
  <c r="F46" i="13"/>
  <c r="I46" i="13" s="1"/>
  <c r="F47" i="13"/>
  <c r="I47" i="13" s="1"/>
  <c r="F48" i="13"/>
  <c r="H48" i="13" s="1"/>
  <c r="F49" i="13"/>
  <c r="I49" i="13" s="1"/>
  <c r="F50" i="13"/>
  <c r="I50" i="13" s="1"/>
  <c r="F51" i="13"/>
  <c r="I51" i="13" s="1"/>
  <c r="F52" i="13"/>
  <c r="H52" i="13" s="1"/>
  <c r="F53" i="13"/>
  <c r="H53" i="13" s="1"/>
  <c r="F54" i="13"/>
  <c r="H54" i="13" s="1"/>
  <c r="F55" i="13"/>
  <c r="H55" i="13" s="1"/>
  <c r="F56" i="13"/>
  <c r="H56" i="13" s="1"/>
  <c r="F57" i="13"/>
  <c r="H57" i="13" s="1"/>
  <c r="F58" i="13"/>
  <c r="H58" i="13" s="1"/>
  <c r="F59" i="13"/>
  <c r="H59" i="13" s="1"/>
  <c r="F60" i="13"/>
  <c r="I60" i="13" s="1"/>
  <c r="F61" i="13"/>
  <c r="I61" i="13" s="1"/>
  <c r="F62" i="13"/>
  <c r="I62" i="13" s="1"/>
  <c r="F63" i="13"/>
  <c r="I63" i="13" s="1"/>
  <c r="F64" i="13"/>
  <c r="H64" i="13" s="1"/>
  <c r="F65" i="13"/>
  <c r="H65" i="13" s="1"/>
  <c r="F66" i="13"/>
  <c r="I66" i="13" s="1"/>
  <c r="F67" i="13"/>
  <c r="I67" i="13" s="1"/>
  <c r="F68" i="13"/>
  <c r="I68" i="13" s="1"/>
  <c r="F69" i="13"/>
  <c r="I69" i="13" s="1"/>
  <c r="F70" i="13"/>
  <c r="H70" i="13" s="1"/>
  <c r="F71" i="13"/>
  <c r="H71" i="13" s="1"/>
  <c r="F72" i="13"/>
  <c r="H72" i="13" s="1"/>
  <c r="F73" i="13"/>
  <c r="I73" i="13" s="1"/>
  <c r="H73" i="13"/>
  <c r="F74" i="13"/>
  <c r="I74" i="13" s="1"/>
  <c r="F75" i="13"/>
  <c r="I75" i="13" s="1"/>
  <c r="F76" i="13"/>
  <c r="H76" i="13" s="1"/>
  <c r="F77" i="13"/>
  <c r="H77" i="13" s="1"/>
  <c r="F78" i="13"/>
  <c r="H78" i="13" s="1"/>
  <c r="F79" i="13"/>
  <c r="H79" i="13" s="1"/>
  <c r="F33" i="13"/>
  <c r="I33" i="13" s="1"/>
  <c r="G82" i="13"/>
  <c r="G84" i="13" s="1"/>
  <c r="G87" i="13"/>
  <c r="F85" i="13"/>
  <c r="G94" i="11"/>
  <c r="H41" i="11" l="1"/>
  <c r="I37" i="13"/>
  <c r="I32" i="13"/>
  <c r="I80" i="13" s="1"/>
  <c r="I88" i="13" s="1"/>
  <c r="I70" i="13"/>
  <c r="I53" i="13"/>
  <c r="I56" i="13"/>
  <c r="I78" i="13"/>
  <c r="I54" i="13"/>
  <c r="H75" i="13"/>
  <c r="I43" i="13"/>
  <c r="I58" i="13"/>
  <c r="I41" i="13"/>
  <c r="I35" i="13"/>
  <c r="H67" i="13"/>
  <c r="H74" i="13"/>
  <c r="H68" i="13"/>
  <c r="H66" i="13"/>
  <c r="I77" i="13"/>
  <c r="H63" i="13"/>
  <c r="H49" i="13"/>
  <c r="H61" i="13"/>
  <c r="H60" i="13"/>
  <c r="I65" i="13"/>
  <c r="H51" i="13"/>
  <c r="H47" i="13"/>
  <c r="I48" i="13"/>
  <c r="I36" i="13"/>
  <c r="I72" i="13"/>
  <c r="I79" i="13"/>
  <c r="I57" i="13"/>
  <c r="H50" i="13"/>
  <c r="I76" i="13"/>
  <c r="I52" i="13"/>
  <c r="I55" i="13"/>
  <c r="I59" i="13"/>
  <c r="I71" i="13"/>
  <c r="I64" i="13"/>
  <c r="H69" i="13"/>
  <c r="H62" i="13"/>
  <c r="H46" i="13"/>
  <c r="H45" i="13"/>
  <c r="H89" i="11" l="1"/>
  <c r="H91" i="11" s="1"/>
  <c r="G95" i="11" s="1"/>
  <c r="I87" i="11"/>
  <c r="I95" i="11" s="1"/>
  <c r="H82" i="13"/>
  <c r="H84" i="13" s="1"/>
  <c r="G89" i="13" s="1"/>
  <c r="G96"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n330690</author>
  </authors>
  <commentList>
    <comment ref="A10" authorId="0" shapeId="0" xr:uid="{00000000-0006-0000-0100-000001000000}">
      <text>
        <r>
          <rPr>
            <b/>
            <sz val="9"/>
            <color indexed="81"/>
            <rFont val="Tahoma"/>
            <family val="2"/>
          </rPr>
          <t>n330690:</t>
        </r>
        <r>
          <rPr>
            <sz val="9"/>
            <color indexed="81"/>
            <rFont val="Tahoma"/>
            <family val="2"/>
          </rPr>
          <t xml:space="preserve">
This should be the name of the individual curator, not the firm. </t>
        </r>
      </text>
    </comment>
    <comment ref="A11" authorId="0" shapeId="0" xr:uid="{00000000-0006-0000-0100-000002000000}">
      <text>
        <r>
          <rPr>
            <b/>
            <sz val="9"/>
            <color indexed="81"/>
            <rFont val="Tahoma"/>
            <family val="2"/>
          </rPr>
          <t>n330690:</t>
        </r>
        <r>
          <rPr>
            <sz val="9"/>
            <color indexed="81"/>
            <rFont val="Tahoma"/>
            <family val="2"/>
          </rPr>
          <t xml:space="preserve">
This may not be relevant for all curators but the full name of the firm should be included here. </t>
        </r>
      </text>
    </comment>
    <comment ref="A12" authorId="0" shapeId="0" xr:uid="{00000000-0006-0000-0100-000003000000}">
      <text>
        <r>
          <rPr>
            <b/>
            <sz val="9"/>
            <color indexed="81"/>
            <rFont val="Tahoma"/>
            <family val="2"/>
          </rPr>
          <t>n330690:</t>
        </r>
        <r>
          <rPr>
            <sz val="9"/>
            <color indexed="81"/>
            <rFont val="Tahoma"/>
            <family val="2"/>
          </rPr>
          <t xml:space="preserve">
Please ensure that you include the full address, including postcode.</t>
        </r>
      </text>
    </comment>
    <comment ref="A20" authorId="0" shapeId="0" xr:uid="{00000000-0006-0000-0100-000004000000}">
      <text>
        <r>
          <rPr>
            <b/>
            <sz val="9"/>
            <color indexed="81"/>
            <rFont val="Tahoma"/>
            <family val="2"/>
          </rPr>
          <t>n330690:</t>
        </r>
        <r>
          <rPr>
            <sz val="9"/>
            <color indexed="81"/>
            <rFont val="Tahoma"/>
            <family val="2"/>
          </rPr>
          <t xml:space="preserve">
This won't be necessary for all curators but if VAT is being charged, this </t>
        </r>
        <r>
          <rPr>
            <b/>
            <sz val="9"/>
            <color indexed="81"/>
            <rFont val="Tahoma"/>
            <family val="2"/>
          </rPr>
          <t>must</t>
        </r>
        <r>
          <rPr>
            <sz val="9"/>
            <color indexed="81"/>
            <rFont val="Tahoma"/>
            <family val="2"/>
          </rPr>
          <t xml:space="preserve"> be included.</t>
        </r>
      </text>
    </comment>
    <comment ref="A22" authorId="0" shapeId="0" xr:uid="{00000000-0006-0000-0100-000005000000}">
      <text>
        <r>
          <rPr>
            <b/>
            <sz val="9"/>
            <color indexed="81"/>
            <rFont val="Tahoma"/>
            <family val="2"/>
          </rPr>
          <t>n330690:</t>
        </r>
        <r>
          <rPr>
            <sz val="9"/>
            <color indexed="81"/>
            <rFont val="Tahoma"/>
            <family val="2"/>
          </rPr>
          <t xml:space="preserve">
It's essential that the MHTS reference number is completed accurately to assist with tracking the case. </t>
        </r>
      </text>
    </comment>
    <comment ref="A24" authorId="0" shapeId="0" xr:uid="{00000000-0006-0000-0100-000006000000}">
      <text>
        <r>
          <rPr>
            <b/>
            <sz val="9"/>
            <color indexed="81"/>
            <rFont val="Tahoma"/>
            <family val="2"/>
          </rPr>
          <t>n330690:</t>
        </r>
        <r>
          <rPr>
            <sz val="9"/>
            <color indexed="81"/>
            <rFont val="Tahoma"/>
            <family val="2"/>
          </rPr>
          <t xml:space="preserve">
This is the number beginning 'SG' that you are notified of automatically by Scottish Government each April. This number remains the same for the financial year and </t>
        </r>
        <r>
          <rPr>
            <b/>
            <sz val="9"/>
            <color indexed="81"/>
            <rFont val="Tahoma"/>
            <family val="2"/>
          </rPr>
          <t xml:space="preserve">must </t>
        </r>
        <r>
          <rPr>
            <sz val="9"/>
            <color indexed="81"/>
            <rFont val="Tahoma"/>
            <family val="2"/>
          </rPr>
          <t xml:space="preserve">be included on every invoice. If you do not have a note of your current purchase order number, please contact the Finance Team. </t>
        </r>
      </text>
    </comment>
    <comment ref="A28" authorId="0" shapeId="0" xr:uid="{00000000-0006-0000-0100-000007000000}">
      <text>
        <r>
          <rPr>
            <b/>
            <sz val="9"/>
            <color indexed="81"/>
            <rFont val="Tahoma"/>
            <family val="2"/>
          </rPr>
          <t>n330690:</t>
        </r>
        <r>
          <rPr>
            <sz val="9"/>
            <color indexed="81"/>
            <rFont val="Tahoma"/>
            <family val="2"/>
          </rPr>
          <t xml:space="preserve">
Date invoice is submitted to the Finance Team.</t>
        </r>
      </text>
    </comment>
    <comment ref="B31" authorId="0" shapeId="0" xr:uid="{00000000-0006-0000-0100-000008000000}">
      <text>
        <r>
          <rPr>
            <b/>
            <sz val="9"/>
            <color indexed="81"/>
            <rFont val="Tahoma"/>
            <family val="2"/>
          </rPr>
          <t>n330690:</t>
        </r>
        <r>
          <rPr>
            <sz val="9"/>
            <color indexed="81"/>
            <rFont val="Tahoma"/>
            <family val="2"/>
          </rPr>
          <t xml:space="preserve">
Please provide a short description of the work undertaken. </t>
        </r>
      </text>
    </comment>
    <comment ref="C31" authorId="0" shapeId="0" xr:uid="{00000000-0006-0000-0100-000009000000}">
      <text>
        <r>
          <rPr>
            <b/>
            <sz val="9"/>
            <color indexed="81"/>
            <rFont val="Tahoma"/>
            <family val="2"/>
          </rPr>
          <t>n330690:</t>
        </r>
        <r>
          <rPr>
            <sz val="9"/>
            <color indexed="81"/>
            <rFont val="Tahoma"/>
            <family val="2"/>
          </rPr>
          <t xml:space="preserve">
Please select an option from the drop down list that relates to the Table of Fees. </t>
        </r>
      </text>
    </comment>
    <comment ref="D31" authorId="0" shapeId="0" xr:uid="{00000000-0006-0000-0100-00000A000000}">
      <text>
        <r>
          <rPr>
            <b/>
            <sz val="9"/>
            <color indexed="81"/>
            <rFont val="Tahoma"/>
            <family val="2"/>
          </rPr>
          <t>n330690:</t>
        </r>
        <r>
          <rPr>
            <sz val="9"/>
            <color indexed="81"/>
            <rFont val="Tahoma"/>
            <family val="2"/>
          </rPr>
          <t xml:space="preserve">
This column automatically populates when the Type of fee is selected. This gives an indication of what should be entered in the Units column. For example, telephone calls are charged at £3.14 per 5 minutes. So, for a 15 minute telephone call, '3' would be entered into the Units column and £9.42 would populate the Fees column. </t>
        </r>
      </text>
    </comment>
    <comment ref="E31" authorId="0" shapeId="0" xr:uid="{00000000-0006-0000-0100-00000B000000}">
      <text>
        <r>
          <rPr>
            <b/>
            <sz val="9"/>
            <color indexed="81"/>
            <rFont val="Tahoma"/>
            <family val="2"/>
          </rPr>
          <t>n330690:</t>
        </r>
        <r>
          <rPr>
            <sz val="9"/>
            <color indexed="81"/>
            <rFont val="Tahoma"/>
            <family val="2"/>
          </rPr>
          <t xml:space="preserve">
The unit description will automatically populate when the Type of fee is selected. Complete this column with the number of appropriate units. </t>
        </r>
      </text>
    </comment>
    <comment ref="F31" authorId="0" shapeId="0" xr:uid="{00000000-0006-0000-0100-00000C000000}">
      <text>
        <r>
          <rPr>
            <b/>
            <sz val="9"/>
            <color indexed="81"/>
            <rFont val="Tahoma"/>
            <family val="2"/>
          </rPr>
          <t>n330690:</t>
        </r>
        <r>
          <rPr>
            <sz val="9"/>
            <color indexed="81"/>
            <rFont val="Tahoma"/>
            <family val="2"/>
          </rPr>
          <t xml:space="preserve">
This will automatically populate when the type of fee is selected. </t>
        </r>
      </text>
    </comment>
    <comment ref="G31" authorId="0" shapeId="0" xr:uid="{00000000-0006-0000-0100-00000D000000}">
      <text>
        <r>
          <rPr>
            <b/>
            <sz val="9"/>
            <color indexed="81"/>
            <rFont val="Tahoma"/>
            <family val="2"/>
          </rPr>
          <t>n330690:</t>
        </r>
        <r>
          <rPr>
            <sz val="9"/>
            <color indexed="81"/>
            <rFont val="Tahoma"/>
            <family val="2"/>
          </rPr>
          <t xml:space="preserve">
Any public transport costs of subsistence costs should be entered into this column. </t>
        </r>
      </text>
    </comment>
    <comment ref="H31" authorId="0" shapeId="0" xr:uid="{00000000-0006-0000-0100-00000E000000}">
      <text>
        <r>
          <rPr>
            <b/>
            <sz val="9"/>
            <color indexed="81"/>
            <rFont val="Tahoma"/>
            <family val="2"/>
          </rPr>
          <t>n330690:</t>
        </r>
        <r>
          <rPr>
            <sz val="9"/>
            <color indexed="81"/>
            <rFont val="Tahoma"/>
            <family val="2"/>
          </rPr>
          <t xml:space="preserve">
The formula has already been input in this column. When Mileage is selected as the type of fee, the rate will automatically populate. When the number of miles is entered in the Units column the total will be entered in the Mileage column. </t>
        </r>
      </text>
    </comment>
    <comment ref="I31" authorId="0" shapeId="0" xr:uid="{00000000-0006-0000-0100-00000F000000}">
      <text>
        <r>
          <rPr>
            <b/>
            <sz val="9"/>
            <color indexed="81"/>
            <rFont val="Tahoma"/>
            <family val="2"/>
          </rPr>
          <t>n330690:</t>
        </r>
        <r>
          <rPr>
            <sz val="9"/>
            <color indexed="81"/>
            <rFont val="Tahoma"/>
            <family val="2"/>
          </rPr>
          <t xml:space="preserve">
The formula has already been input in this column. </t>
        </r>
      </text>
    </comment>
    <comment ref="F82" authorId="0" shapeId="0" xr:uid="{00000000-0006-0000-0100-000010000000}">
      <text>
        <r>
          <rPr>
            <b/>
            <sz val="9"/>
            <color indexed="81"/>
            <rFont val="Tahoma"/>
            <family val="2"/>
          </rPr>
          <t>n330690:</t>
        </r>
        <r>
          <rPr>
            <sz val="9"/>
            <color indexed="81"/>
            <rFont val="Tahoma"/>
            <family val="2"/>
          </rPr>
          <t xml:space="preserve">
The formula here totals the entries in both the Receipted Outlays and Mileage columns. </t>
        </r>
      </text>
    </comment>
    <comment ref="F87" authorId="0" shapeId="0" xr:uid="{00000000-0006-0000-0100-000011000000}">
      <text>
        <r>
          <rPr>
            <b/>
            <sz val="9"/>
            <color indexed="81"/>
            <rFont val="Tahoma"/>
            <family val="2"/>
          </rPr>
          <t>n330690:</t>
        </r>
        <r>
          <rPr>
            <sz val="9"/>
            <color indexed="81"/>
            <rFont val="Tahoma"/>
            <family val="2"/>
          </rPr>
          <t xml:space="preserve">
Independent medical reports are shown separately after other outlays have been totalled. If more than one report is instructed these should be shown separately. The forumla for the total has already been input.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n330690</author>
  </authors>
  <commentList>
    <comment ref="D36" authorId="0" shapeId="0" xr:uid="{00000000-0006-0000-0200-000002000000}">
      <text>
        <r>
          <rPr>
            <b/>
            <sz val="9"/>
            <color indexed="81"/>
            <rFont val="Tahoma"/>
            <family val="2"/>
          </rPr>
          <t>n330690:</t>
        </r>
        <r>
          <rPr>
            <sz val="9"/>
            <color indexed="81"/>
            <rFont val="Tahoma"/>
            <family val="2"/>
          </rPr>
          <t xml:space="preserve">
This column automatically populates when the Type of fee is selected. This gives an indication of what should be entered in the Units column. For example, telephone calls are charged at £3.14 per 5 minutes. So, for a 15 minute telephone call, '3' would be entered into the Units column and £9.42 would populate the Fees column. </t>
        </r>
      </text>
    </comment>
    <comment ref="E36" authorId="0" shapeId="0" xr:uid="{00000000-0006-0000-0200-000003000000}">
      <text>
        <r>
          <rPr>
            <b/>
            <sz val="9"/>
            <color indexed="81"/>
            <rFont val="Tahoma"/>
            <family val="2"/>
          </rPr>
          <t>n330690:</t>
        </r>
        <r>
          <rPr>
            <sz val="9"/>
            <color indexed="81"/>
            <rFont val="Tahoma"/>
            <family val="2"/>
          </rPr>
          <t xml:space="preserve">
The unit description will automatically populate when the Type of fee is selected. Complete this column with the number of appropriate units. </t>
        </r>
      </text>
    </comment>
    <comment ref="F36" authorId="0" shapeId="0" xr:uid="{00000000-0006-0000-0200-000004000000}">
      <text>
        <r>
          <rPr>
            <b/>
            <sz val="9"/>
            <color indexed="81"/>
            <rFont val="Tahoma"/>
            <family val="2"/>
          </rPr>
          <t>n330690:</t>
        </r>
        <r>
          <rPr>
            <sz val="9"/>
            <color indexed="81"/>
            <rFont val="Tahoma"/>
            <family val="2"/>
          </rPr>
          <t xml:space="preserve">
This will automatically populate when the type of fee is selected. </t>
        </r>
      </text>
    </comment>
    <comment ref="G36" authorId="0" shapeId="0" xr:uid="{00000000-0006-0000-0200-000005000000}">
      <text>
        <r>
          <rPr>
            <b/>
            <sz val="9"/>
            <color indexed="81"/>
            <rFont val="Tahoma"/>
            <family val="2"/>
          </rPr>
          <t>n330690:</t>
        </r>
        <r>
          <rPr>
            <sz val="9"/>
            <color indexed="81"/>
            <rFont val="Tahoma"/>
            <family val="2"/>
          </rPr>
          <t xml:space="preserve">
Any public transport costs of subsistence costs should be entered into this column. </t>
        </r>
      </text>
    </comment>
    <comment ref="H36" authorId="0" shapeId="0" xr:uid="{00000000-0006-0000-0200-000006000000}">
      <text>
        <r>
          <rPr>
            <b/>
            <sz val="9"/>
            <color indexed="81"/>
            <rFont val="Tahoma"/>
            <family val="2"/>
          </rPr>
          <t>n330690:</t>
        </r>
        <r>
          <rPr>
            <sz val="9"/>
            <color indexed="81"/>
            <rFont val="Tahoma"/>
            <family val="2"/>
          </rPr>
          <t xml:space="preserve">
The formula has already been input in this column. When Mileage is selected as the type of fee, the rate will automatically populate. When the number of miles is entered in the Units column the total will be entered in the Mileage column. </t>
        </r>
      </text>
    </comment>
    <comment ref="I36" authorId="0" shapeId="0" xr:uid="{00000000-0006-0000-0200-000007000000}">
      <text>
        <r>
          <rPr>
            <b/>
            <sz val="9"/>
            <color indexed="81"/>
            <rFont val="Tahoma"/>
            <family val="2"/>
          </rPr>
          <t>n330690:</t>
        </r>
        <r>
          <rPr>
            <sz val="9"/>
            <color indexed="81"/>
            <rFont val="Tahoma"/>
            <family val="2"/>
          </rPr>
          <t xml:space="preserve">
The formula has already been input in this column. </t>
        </r>
      </text>
    </comment>
  </commentList>
</comments>
</file>

<file path=xl/sharedStrings.xml><?xml version="1.0" encoding="utf-8"?>
<sst xmlns="http://schemas.openxmlformats.org/spreadsheetml/2006/main" count="184" uniqueCount="110">
  <si>
    <t>Name of curator</t>
  </si>
  <si>
    <t>Name of firm (if applicable)</t>
  </si>
  <si>
    <t>Purchase order number</t>
  </si>
  <si>
    <t>Date</t>
  </si>
  <si>
    <t>Description</t>
  </si>
  <si>
    <t>Type of fee</t>
  </si>
  <si>
    <t>Total</t>
  </si>
  <si>
    <t>Attendance at hearing (first 30 mins)</t>
  </si>
  <si>
    <t>Attendance at hearing (remainder)</t>
  </si>
  <si>
    <t>Attendance other than hearing</t>
  </si>
  <si>
    <t>Travelling</t>
  </si>
  <si>
    <t>Mileage</t>
  </si>
  <si>
    <t>Long letter</t>
  </si>
  <si>
    <t>Short letter</t>
  </si>
  <si>
    <t>Inventories</t>
  </si>
  <si>
    <t>Revising</t>
  </si>
  <si>
    <t>Telephone</t>
  </si>
  <si>
    <t>Full description</t>
  </si>
  <si>
    <t>Any time up to the first 30 minutes spent by the Curator appearing at a Tribunal Hearing (including waiting time)</t>
  </si>
  <si>
    <t>Fee</t>
  </si>
  <si>
    <t>Each 15 minutes (or part) subsequent to the first 30 minutes spent by the Curator at a Tribunal Hearing (including waiting time)</t>
  </si>
  <si>
    <t>Each 15 minutes (or part) spent by the Curator on travelling exclusively in connection with a case or cases for which a fee is being charged</t>
  </si>
  <si>
    <t>Private car allowance, per mile</t>
  </si>
  <si>
    <t>Framing and drawing precognitions and other necessary papers, per sheet (or part); and long letters, including instructions to counsel, per page (or part)</t>
  </si>
  <si>
    <t>Tribunal contact</t>
  </si>
  <si>
    <t>Each necessary lodging of papers with the Tribunal or each necessary enquiry about papers lodged or to be lodged</t>
  </si>
  <si>
    <t>Short letters of a formal nature, intimations and letters confirming telephone calls</t>
  </si>
  <si>
    <t>Framing formal papers, including inventories of productions, per sheet (or part)</t>
  </si>
  <si>
    <t>Revising papers drawn by counsel or where revisal ordered by the Tribunal, per 5 sheets (or part)</t>
  </si>
  <si>
    <t>Telephone calls [per 5 minutes (or part) duration]</t>
  </si>
  <si>
    <t>Outlays</t>
  </si>
  <si>
    <t>VAT (if applicable)</t>
  </si>
  <si>
    <t>Long letter instructing independent medical report</t>
  </si>
  <si>
    <t>Attendance at hearing</t>
  </si>
  <si>
    <t>Public transport fares</t>
  </si>
  <si>
    <t>Independent specialists</t>
  </si>
  <si>
    <t>Total Fees</t>
  </si>
  <si>
    <t>Engaged not more than 1 hour</t>
  </si>
  <si>
    <t>Engaged more that 1 hour but not more than 4 hours</t>
  </si>
  <si>
    <t>Engaged more than 4 hours but not more than 6 hours</t>
  </si>
  <si>
    <t>Engaged more that 6 hours</t>
  </si>
  <si>
    <t>Attendance overnight (staying with family/friends)</t>
  </si>
  <si>
    <t xml:space="preserve">Attendance overnight (hotel accommodation) </t>
  </si>
  <si>
    <t>Motor mileage allowance (per mile)</t>
  </si>
  <si>
    <t>Please see 'Fees for Medical Reports provided by Expert Witnesses' on the MHTS website for further details.</t>
  </si>
  <si>
    <t>http://www.mhtscotland.gov.uk/mhts/Applications_and_Appeals_to_the_Tribunal/Curators_ad_litem</t>
  </si>
  <si>
    <t>Address</t>
  </si>
  <si>
    <t>VAT registration number (if applicable)</t>
  </si>
  <si>
    <t>n/a</t>
  </si>
  <si>
    <t>See further guidance.</t>
  </si>
  <si>
    <t>Independent Reports</t>
  </si>
  <si>
    <t>Fees for medical reports provided by expert witnesses</t>
  </si>
  <si>
    <t>Copying/printing</t>
  </si>
  <si>
    <t>Where a document is copied/printed and it is necessary to take a copy of or print more than 20 sheets (whether 20 of 1 sheet, 5 of 4 sheets or whatever), a fee of 8 pence shall be paid for each sheet copied</t>
  </si>
  <si>
    <t>Miles</t>
  </si>
  <si>
    <t>Units</t>
  </si>
  <si>
    <t>Rate</t>
  </si>
  <si>
    <t>Sub-total</t>
  </si>
  <si>
    <t>First 30 mins</t>
  </si>
  <si>
    <t>Pages</t>
  </si>
  <si>
    <t>Blocks of 15 mins</t>
  </si>
  <si>
    <t>Instances</t>
  </si>
  <si>
    <t>Letters</t>
  </si>
  <si>
    <t>Blocks of 5 pages</t>
  </si>
  <si>
    <t>Blocks of 5 mins</t>
  </si>
  <si>
    <t>Mental Health Tribunal for Scotland</t>
  </si>
  <si>
    <t>Invoice date</t>
  </si>
  <si>
    <t>Bus travel from Tribunal venue</t>
  </si>
  <si>
    <r>
      <t>Bothwell House (1</t>
    </r>
    <r>
      <rPr>
        <vertAlign val="superscript"/>
        <sz val="12"/>
        <rFont val="Arial"/>
        <family val="2"/>
      </rPr>
      <t>st</t>
    </r>
    <r>
      <rPr>
        <sz val="12"/>
        <rFont val="Arial"/>
        <family val="2"/>
      </rPr>
      <t xml:space="preserve"> Floor), Hamilton Business Park, Caird Park, Hamilton, ML3 0QA</t>
    </r>
  </si>
  <si>
    <r>
      <t xml:space="preserve">INVOICE FOLLOWING APPOINTMENT AS CURATOR </t>
    </r>
    <r>
      <rPr>
        <b/>
        <i/>
        <u/>
        <sz val="12"/>
        <rFont val="Arial"/>
        <family val="2"/>
      </rPr>
      <t>AD LITEM</t>
    </r>
  </si>
  <si>
    <t>Receipted outlays</t>
  </si>
  <si>
    <t>Fees</t>
  </si>
  <si>
    <t>Invoice number</t>
  </si>
  <si>
    <t xml:space="preserve">Hover over red flags to view instructions for each section or right-click in the cell and select Show/Hide Comments. </t>
  </si>
  <si>
    <t>Unit description</t>
  </si>
  <si>
    <t>Wilsons</t>
  </si>
  <si>
    <t>2 Main Street</t>
  </si>
  <si>
    <t>Glasgow</t>
  </si>
  <si>
    <t>G4 2PU</t>
  </si>
  <si>
    <t>Fred Wilson</t>
  </si>
  <si>
    <t xml:space="preserve">If you omit an item from the breakdown above, please add this item to the end of the </t>
  </si>
  <si>
    <t>breakdown rather than insert an additional row.</t>
  </si>
  <si>
    <t xml:space="preserve">MHTS reference number </t>
  </si>
  <si>
    <r>
      <t xml:space="preserve">INVOICE FOLLOWING APPOINTMENT AS CURATOR </t>
    </r>
    <r>
      <rPr>
        <b/>
        <i/>
        <u/>
        <sz val="16"/>
        <rFont val="Arial"/>
        <family val="2"/>
      </rPr>
      <t>AD LITEM</t>
    </r>
  </si>
  <si>
    <t>Company Number (or UTR Number)</t>
  </si>
  <si>
    <t>Company Number 
(or UTR Number)</t>
  </si>
  <si>
    <t xml:space="preserve">Purchase order number </t>
  </si>
  <si>
    <t>MHTS/W/19/05/00000/xxxx</t>
  </si>
  <si>
    <t>CTS12345</t>
  </si>
  <si>
    <t>Each 15 minutes (or part) spent by the Curator in carrying out work other than that described above (including travel time), provided that any time is in addition to the total time charged for the above</t>
  </si>
  <si>
    <r>
      <t xml:space="preserve">Finance Team tel: </t>
    </r>
    <r>
      <rPr>
        <b/>
        <sz val="12"/>
        <rFont val="Arial"/>
        <family val="2"/>
      </rPr>
      <t>01698 390016</t>
    </r>
    <r>
      <rPr>
        <sz val="12"/>
        <rFont val="Arial"/>
        <family val="2"/>
      </rPr>
      <t xml:space="preserve">  email (enquiries only): </t>
    </r>
    <r>
      <rPr>
        <b/>
        <sz val="12"/>
        <rFont val="Arial"/>
        <family val="2"/>
      </rPr>
      <t>mhtscuratorinvoices@scotcourts.gov.uk</t>
    </r>
    <r>
      <rPr>
        <sz val="12"/>
        <rFont val="Arial"/>
        <family val="2"/>
      </rPr>
      <t xml:space="preserve">  web: </t>
    </r>
    <r>
      <rPr>
        <b/>
        <sz val="12"/>
        <rFont val="Arial"/>
        <family val="2"/>
      </rPr>
      <t>www.mhtscotland.gov.uk</t>
    </r>
  </si>
  <si>
    <r>
      <t xml:space="preserve">Finance Team tel: 01698 390016  web: </t>
    </r>
    <r>
      <rPr>
        <b/>
        <sz val="12"/>
        <rFont val="Arial"/>
        <family val="2"/>
      </rPr>
      <t>www.mhtscotland.gov.uk</t>
    </r>
  </si>
  <si>
    <r>
      <t xml:space="preserve">Finance Team tel: 01698 390016 web: </t>
    </r>
    <r>
      <rPr>
        <b/>
        <sz val="12"/>
        <rFont val="Arial"/>
        <family val="2"/>
      </rPr>
      <t>www.mhtscotland.gov.uk</t>
    </r>
  </si>
  <si>
    <t>Curators require to obtain permission from the President’s Office before instructing independent medical reports.</t>
  </si>
  <si>
    <t>Return travel to hospital to meet patient 11:15-11:43</t>
  </si>
  <si>
    <t>Attendance with patient 11:50-12:30</t>
  </si>
  <si>
    <t>Attendance on telephone with named person 14:05 - 14:17</t>
  </si>
  <si>
    <t>Preparing for hearing 15:10-15:35</t>
  </si>
  <si>
    <t>Return travel to Tribunal venue 09:00-09:15, 11:00-11:15</t>
  </si>
  <si>
    <t>Attendance with patient prior to hearing 09:45-09:55</t>
  </si>
  <si>
    <t>Attendance on telephone with MHTS accepting appointment   09:05-09:08</t>
  </si>
  <si>
    <t>Perusing Tribunal papers  10:00-10.20</t>
  </si>
  <si>
    <t>Return mileage to hospital ML3 0QA-ML2 0DP</t>
  </si>
  <si>
    <t>Name of Curator</t>
  </si>
  <si>
    <t>PO</t>
  </si>
  <si>
    <t>MHTSRef</t>
  </si>
  <si>
    <t>Inv No</t>
  </si>
  <si>
    <t>Inv Date</t>
  </si>
  <si>
    <t>jjjj</t>
  </si>
  <si>
    <t>hhhhh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</si>
</sst>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_-[$£-809]* #,##0.00_-;\-[$£-809]* #,##0.00_-;_-[$£-809]* &quot;-&quot;??_-;_-@_-"/>
    <numFmt numFmtId="165" formatCode="dd/mm/yy;@"/>
  </numFmts>
  <fonts count="28" x14ac:knownFonts="1">
    <font>
      <sz val="10"/>
      <name val="Arial"/>
    </font>
    <font>
      <sz val="10"/>
      <name val="Arial"/>
      <family val="2"/>
    </font>
    <font>
      <sz val="8"/>
      <name val="Arial"/>
      <family val="2"/>
    </font>
    <font>
      <b/>
      <sz val="10"/>
      <name val="Arial"/>
      <family val="2"/>
    </font>
    <font>
      <sz val="16"/>
      <color indexed="21"/>
      <name val="Arial"/>
      <family val="2"/>
    </font>
    <font>
      <u/>
      <sz val="10"/>
      <color indexed="12"/>
      <name val="Arial"/>
      <family val="2"/>
    </font>
    <font>
      <sz val="10"/>
      <name val="Arial"/>
      <family val="2"/>
    </font>
    <font>
      <sz val="10"/>
      <name val="Arial"/>
      <family val="2"/>
    </font>
    <font>
      <sz val="14"/>
      <name val="Arial"/>
      <family val="2"/>
    </font>
    <font>
      <sz val="12"/>
      <name val="Arial"/>
      <family val="2"/>
    </font>
    <font>
      <vertAlign val="superscript"/>
      <sz val="12"/>
      <name val="Arial"/>
      <family val="2"/>
    </font>
    <font>
      <b/>
      <sz val="12"/>
      <name val="Arial"/>
      <family val="2"/>
    </font>
    <font>
      <b/>
      <u/>
      <sz val="12"/>
      <name val="Arial"/>
      <family val="2"/>
    </font>
    <font>
      <b/>
      <i/>
      <u/>
      <sz val="12"/>
      <name val="Arial"/>
      <family val="2"/>
    </font>
    <font>
      <b/>
      <sz val="14"/>
      <name val="Arial"/>
      <family val="2"/>
    </font>
    <font>
      <u/>
      <sz val="12"/>
      <color indexed="12"/>
      <name val="Arial"/>
      <family val="2"/>
    </font>
    <font>
      <b/>
      <sz val="12"/>
      <color indexed="10"/>
      <name val="Arial"/>
      <family val="2"/>
    </font>
    <font>
      <sz val="9"/>
      <color indexed="81"/>
      <name val="Tahoma"/>
      <family val="2"/>
    </font>
    <font>
      <b/>
      <sz val="9"/>
      <color indexed="81"/>
      <name val="Tahoma"/>
      <family val="2"/>
    </font>
    <font>
      <u/>
      <sz val="16"/>
      <color indexed="21"/>
      <name val="Arial"/>
      <family val="2"/>
    </font>
    <font>
      <b/>
      <u val="doubleAccounting"/>
      <sz val="14"/>
      <name val="Arial"/>
      <family val="2"/>
    </font>
    <font>
      <sz val="12"/>
      <color indexed="23"/>
      <name val="Arial"/>
      <family val="2"/>
    </font>
    <font>
      <b/>
      <sz val="16"/>
      <name val="Arial"/>
      <family val="2"/>
    </font>
    <font>
      <sz val="16"/>
      <name val="Arial"/>
      <family val="2"/>
    </font>
    <font>
      <sz val="18"/>
      <name val="Arial"/>
      <family val="2"/>
    </font>
    <font>
      <b/>
      <sz val="18"/>
      <name val="Arial"/>
      <family val="2"/>
    </font>
    <font>
      <b/>
      <u/>
      <sz val="16"/>
      <name val="Arial"/>
      <family val="2"/>
    </font>
    <font>
      <b/>
      <i/>
      <u/>
      <sz val="16"/>
      <name val="Arial"/>
      <family val="2"/>
    </font>
  </fonts>
  <fills count="3">
    <fill>
      <patternFill patternType="none"/>
    </fill>
    <fill>
      <patternFill patternType="gray125"/>
    </fill>
    <fill>
      <patternFill patternType="solid">
        <fgColor indexed="23"/>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diagonal/>
    </border>
    <border>
      <left/>
      <right style="thin">
        <color indexed="23"/>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23"/>
      </left>
      <right style="thin">
        <color indexed="23"/>
      </right>
      <top style="thin">
        <color indexed="23"/>
      </top>
      <bottom style="double">
        <color indexed="64"/>
      </bottom>
      <diagonal/>
    </border>
    <border>
      <left style="thin">
        <color indexed="23"/>
      </left>
      <right/>
      <top/>
      <bottom style="thin">
        <color indexed="23"/>
      </bottom>
      <diagonal/>
    </border>
    <border>
      <left/>
      <right style="thin">
        <color indexed="23"/>
      </right>
      <top/>
      <bottom style="thin">
        <color indexed="23"/>
      </bottom>
      <diagonal/>
    </border>
    <border>
      <left style="thin">
        <color indexed="23"/>
      </left>
      <right/>
      <top style="thin">
        <color indexed="23"/>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44" fontId="7" fillId="0" borderId="0" applyFont="0" applyFill="0" applyBorder="0" applyAlignment="0" applyProtection="0"/>
    <xf numFmtId="0" fontId="5" fillId="0" borderId="0" applyNumberFormat="0" applyFill="0" applyBorder="0" applyAlignment="0" applyProtection="0">
      <alignment vertical="top"/>
      <protection locked="0"/>
    </xf>
  </cellStyleXfs>
  <cellXfs count="211">
    <xf numFmtId="0" fontId="0" fillId="0" borderId="0" xfId="0"/>
    <xf numFmtId="44" fontId="0" fillId="0" borderId="0" xfId="1" applyFont="1"/>
    <xf numFmtId="0" fontId="0" fillId="0" borderId="0" xfId="0" applyAlignment="1">
      <alignment horizontal="right"/>
    </xf>
    <xf numFmtId="0" fontId="9" fillId="0" borderId="0" xfId="0" applyFont="1" applyAlignment="1" applyProtection="1">
      <alignment horizontal="center"/>
      <protection locked="0"/>
    </xf>
    <xf numFmtId="0" fontId="9" fillId="0" borderId="0" xfId="0" applyFont="1" applyProtection="1">
      <protection locked="0"/>
    </xf>
    <xf numFmtId="44" fontId="9" fillId="0" borderId="0" xfId="1" applyFont="1" applyAlignment="1" applyProtection="1">
      <alignment horizontal="center"/>
      <protection locked="0"/>
    </xf>
    <xf numFmtId="44" fontId="9" fillId="0" borderId="0" xfId="1" applyFont="1" applyProtection="1">
      <protection locked="0"/>
    </xf>
    <xf numFmtId="0" fontId="9" fillId="0" borderId="0" xfId="0" applyFont="1" applyAlignment="1" applyProtection="1">
      <alignment wrapText="1"/>
      <protection locked="0"/>
    </xf>
    <xf numFmtId="0" fontId="4" fillId="0" borderId="0" xfId="0" applyFont="1" applyProtection="1">
      <protection locked="0"/>
    </xf>
    <xf numFmtId="0" fontId="9" fillId="0" borderId="0" xfId="0" applyFont="1"/>
    <xf numFmtId="8" fontId="9" fillId="0" borderId="2" xfId="0" applyNumberFormat="1" applyFont="1" applyBorder="1"/>
    <xf numFmtId="0" fontId="9" fillId="0" borderId="2" xfId="0" applyFont="1" applyBorder="1" applyAlignment="1">
      <alignment horizontal="right"/>
    </xf>
    <xf numFmtId="0" fontId="9" fillId="0" borderId="2" xfId="0" applyFont="1" applyBorder="1"/>
    <xf numFmtId="44" fontId="9" fillId="0" borderId="0" xfId="1" applyFont="1"/>
    <xf numFmtId="44" fontId="9" fillId="0" borderId="2" xfId="1" applyFont="1" applyBorder="1"/>
    <xf numFmtId="0" fontId="15" fillId="0" borderId="0" xfId="3" applyFont="1" applyAlignment="1" applyProtection="1"/>
    <xf numFmtId="0" fontId="12" fillId="0" borderId="0" xfId="0" applyFont="1" applyAlignment="1" applyProtection="1">
      <alignment horizontal="center"/>
      <protection locked="0"/>
    </xf>
    <xf numFmtId="0" fontId="11" fillId="0" borderId="0" xfId="0" applyFont="1" applyProtection="1">
      <protection locked="0"/>
    </xf>
    <xf numFmtId="0" fontId="19" fillId="0" borderId="0" xfId="0" applyFont="1" applyProtection="1">
      <protection locked="0"/>
    </xf>
    <xf numFmtId="0" fontId="23" fillId="0" borderId="0" xfId="0" applyFont="1" applyProtection="1">
      <protection locked="0"/>
    </xf>
    <xf numFmtId="0" fontId="8" fillId="0" borderId="0" xfId="0" applyFont="1" applyProtection="1">
      <protection locked="0"/>
    </xf>
    <xf numFmtId="0" fontId="23" fillId="0" borderId="0" xfId="0" applyFont="1" applyAlignment="1" applyProtection="1">
      <alignment horizontal="left" vertical="top"/>
      <protection locked="0"/>
    </xf>
    <xf numFmtId="44" fontId="23" fillId="0" borderId="0" xfId="1" applyFont="1" applyAlignment="1" applyProtection="1">
      <alignment horizontal="left" vertical="top"/>
      <protection locked="0"/>
    </xf>
    <xf numFmtId="0" fontId="22" fillId="0" borderId="0" xfId="0" applyFont="1" applyAlignment="1" applyProtection="1">
      <alignment horizontal="left" vertical="top"/>
      <protection locked="0"/>
    </xf>
    <xf numFmtId="0" fontId="9" fillId="0" borderId="2" xfId="0" applyFont="1" applyBorder="1" applyAlignment="1" applyProtection="1">
      <alignment wrapText="1"/>
      <protection locked="0"/>
    </xf>
    <xf numFmtId="0" fontId="8" fillId="0" borderId="1" xfId="0" applyFont="1" applyBorder="1" applyAlignment="1" applyProtection="1">
      <alignment horizontal="left"/>
      <protection locked="0" hidden="1"/>
    </xf>
    <xf numFmtId="0" fontId="8" fillId="0" borderId="1" xfId="0" applyFont="1" applyBorder="1" applyAlignment="1" applyProtection="1">
      <alignment horizontal="left"/>
      <protection hidden="1"/>
    </xf>
    <xf numFmtId="0" fontId="8" fillId="0" borderId="1" xfId="0" applyFont="1" applyBorder="1" applyProtection="1">
      <protection locked="0" hidden="1"/>
    </xf>
    <xf numFmtId="164" fontId="8" fillId="0" borderId="1" xfId="0" applyNumberFormat="1" applyFont="1" applyBorder="1" applyProtection="1">
      <protection hidden="1"/>
    </xf>
    <xf numFmtId="164" fontId="8" fillId="0" borderId="1" xfId="1" applyNumberFormat="1" applyFont="1" applyBorder="1" applyProtection="1">
      <protection locked="0" hidden="1"/>
    </xf>
    <xf numFmtId="164" fontId="8" fillId="0" borderId="1" xfId="1" applyNumberFormat="1" applyFont="1" applyBorder="1" applyProtection="1">
      <protection hidden="1"/>
    </xf>
    <xf numFmtId="0" fontId="8" fillId="0" borderId="1" xfId="0" applyFont="1" applyBorder="1" applyAlignment="1" applyProtection="1">
      <alignment horizontal="left" vertical="top" wrapText="1"/>
      <protection locked="0" hidden="1"/>
    </xf>
    <xf numFmtId="0" fontId="9" fillId="0" borderId="0" xfId="0" applyFont="1" applyProtection="1">
      <protection locked="0" hidden="1"/>
    </xf>
    <xf numFmtId="0" fontId="9" fillId="0" borderId="0" xfId="0" applyFont="1" applyAlignment="1" applyProtection="1">
      <alignment horizontal="center"/>
      <protection locked="0" hidden="1"/>
    </xf>
    <xf numFmtId="164" fontId="25" fillId="0" borderId="3" xfId="1" applyNumberFormat="1" applyFont="1" applyBorder="1" applyProtection="1">
      <protection hidden="1"/>
    </xf>
    <xf numFmtId="164" fontId="25" fillId="0" borderId="1" xfId="1" applyNumberFormat="1" applyFont="1" applyBorder="1" applyProtection="1">
      <protection locked="0" hidden="1"/>
    </xf>
    <xf numFmtId="164" fontId="25" fillId="0" borderId="1" xfId="1" applyNumberFormat="1" applyFont="1" applyBorder="1" applyAlignment="1" applyProtection="1">
      <alignment horizontal="center"/>
      <protection hidden="1"/>
    </xf>
    <xf numFmtId="0" fontId="9" fillId="0" borderId="0" xfId="0" applyFont="1" applyAlignment="1" applyProtection="1">
      <alignment wrapText="1"/>
      <protection locked="0" hidden="1"/>
    </xf>
    <xf numFmtId="164" fontId="25" fillId="0" borderId="1" xfId="1" applyNumberFormat="1" applyFont="1" applyBorder="1" applyAlignment="1" applyProtection="1">
      <alignment horizontal="center"/>
      <protection locked="0" hidden="1"/>
    </xf>
    <xf numFmtId="164" fontId="25" fillId="0" borderId="5" xfId="1" applyNumberFormat="1" applyFont="1" applyBorder="1" applyAlignment="1" applyProtection="1">
      <alignment horizontal="center"/>
      <protection hidden="1"/>
    </xf>
    <xf numFmtId="0" fontId="8" fillId="0" borderId="1" xfId="0" applyFont="1" applyBorder="1" applyAlignment="1" applyProtection="1">
      <alignment horizontal="left" wrapText="1"/>
      <protection locked="0" hidden="1"/>
    </xf>
    <xf numFmtId="14" fontId="11" fillId="0" borderId="0" xfId="0" applyNumberFormat="1" applyFont="1" applyProtection="1">
      <protection locked="0"/>
    </xf>
    <xf numFmtId="0" fontId="9" fillId="0" borderId="1" xfId="0" applyFont="1" applyBorder="1" applyProtection="1">
      <protection hidden="1"/>
    </xf>
    <xf numFmtId="164" fontId="9" fillId="0" borderId="1" xfId="0" applyNumberFormat="1" applyFont="1" applyBorder="1" applyProtection="1">
      <protection hidden="1"/>
    </xf>
    <xf numFmtId="164" fontId="9" fillId="0" borderId="1" xfId="1" applyNumberFormat="1" applyFont="1" applyBorder="1" applyProtection="1">
      <protection hidden="1"/>
    </xf>
    <xf numFmtId="164" fontId="14" fillId="0" borderId="3" xfId="1" applyNumberFormat="1" applyFont="1" applyBorder="1" applyProtection="1">
      <protection hidden="1"/>
    </xf>
    <xf numFmtId="164" fontId="14" fillId="0" borderId="1" xfId="1" applyNumberFormat="1" applyFont="1" applyBorder="1" applyAlignment="1" applyProtection="1">
      <alignment horizontal="center"/>
      <protection hidden="1"/>
    </xf>
    <xf numFmtId="164" fontId="14" fillId="0" borderId="1" xfId="1" applyNumberFormat="1" applyFont="1" applyBorder="1" applyProtection="1">
      <protection hidden="1"/>
    </xf>
    <xf numFmtId="14" fontId="8" fillId="0" borderId="1" xfId="0" applyNumberFormat="1"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22" fillId="0" borderId="0" xfId="0" applyFont="1" applyAlignment="1">
      <alignment horizontal="left" wrapText="1"/>
    </xf>
    <xf numFmtId="0" fontId="9" fillId="0" borderId="0" xfId="0" applyFont="1" applyAlignment="1">
      <alignment horizontal="center"/>
    </xf>
    <xf numFmtId="0" fontId="23" fillId="0" borderId="0" xfId="0" applyFont="1" applyAlignment="1">
      <alignment wrapText="1"/>
    </xf>
    <xf numFmtId="44" fontId="9" fillId="0" borderId="0" xfId="1" applyFont="1" applyAlignment="1" applyProtection="1">
      <alignment horizontal="center"/>
    </xf>
    <xf numFmtId="44" fontId="9" fillId="0" borderId="0" xfId="1" applyFont="1" applyProtection="1"/>
    <xf numFmtId="0" fontId="12" fillId="0" borderId="0" xfId="0" applyFont="1" applyAlignment="1">
      <alignment horizontal="center"/>
    </xf>
    <xf numFmtId="44" fontId="23" fillId="0" borderId="0" xfId="1" applyFont="1" applyBorder="1" applyAlignment="1" applyProtection="1">
      <alignment horizontal="left" vertical="top"/>
      <protection locked="0"/>
    </xf>
    <xf numFmtId="0" fontId="11" fillId="0" borderId="0" xfId="0" applyFont="1" applyAlignment="1" applyProtection="1">
      <alignment wrapText="1"/>
      <protection hidden="1"/>
    </xf>
    <xf numFmtId="0" fontId="9" fillId="0" borderId="0" xfId="0" applyFont="1" applyAlignment="1" applyProtection="1">
      <alignment horizontal="center"/>
      <protection hidden="1"/>
    </xf>
    <xf numFmtId="44" fontId="9" fillId="0" borderId="0" xfId="1" applyFont="1" applyAlignment="1" applyProtection="1">
      <alignment horizontal="center"/>
      <protection hidden="1"/>
    </xf>
    <xf numFmtId="0" fontId="9" fillId="0" borderId="0" xfId="0" applyFont="1" applyProtection="1">
      <protection hidden="1"/>
    </xf>
    <xf numFmtId="44" fontId="9" fillId="0" borderId="0" xfId="1" applyFont="1" applyProtection="1">
      <protection hidden="1"/>
    </xf>
    <xf numFmtId="0" fontId="12" fillId="0" borderId="0" xfId="0" applyFont="1" applyAlignment="1" applyProtection="1">
      <alignment horizontal="center"/>
      <protection hidden="1"/>
    </xf>
    <xf numFmtId="0" fontId="11" fillId="0" borderId="0" xfId="0" applyFont="1" applyAlignment="1" applyProtection="1">
      <alignment horizontal="left" wrapText="1"/>
      <protection hidden="1"/>
    </xf>
    <xf numFmtId="0" fontId="9" fillId="0" borderId="0" xfId="0" applyFont="1" applyAlignment="1" applyProtection="1">
      <alignment horizontal="left"/>
      <protection hidden="1"/>
    </xf>
    <xf numFmtId="0" fontId="11" fillId="0" borderId="0" xfId="0" applyFont="1" applyProtection="1">
      <protection hidden="1"/>
    </xf>
    <xf numFmtId="14" fontId="9" fillId="0" borderId="1" xfId="0" applyNumberFormat="1" applyFont="1" applyBorder="1" applyAlignment="1" applyProtection="1">
      <alignment horizontal="center"/>
      <protection hidden="1"/>
    </xf>
    <xf numFmtId="0" fontId="9" fillId="0" borderId="1" xfId="0" applyFont="1" applyBorder="1" applyAlignment="1" applyProtection="1">
      <alignment wrapText="1"/>
      <protection hidden="1"/>
    </xf>
    <xf numFmtId="0" fontId="9" fillId="0" borderId="1" xfId="0" applyFont="1" applyBorder="1" applyAlignment="1" applyProtection="1">
      <alignment horizontal="center"/>
      <protection hidden="1"/>
    </xf>
    <xf numFmtId="0" fontId="9" fillId="0" borderId="0" xfId="0" applyFont="1" applyAlignment="1" applyProtection="1">
      <alignment wrapText="1"/>
      <protection hidden="1"/>
    </xf>
    <xf numFmtId="164" fontId="8" fillId="2" borderId="3" xfId="0" applyNumberFormat="1" applyFont="1" applyFill="1" applyBorder="1" applyProtection="1">
      <protection hidden="1"/>
    </xf>
    <xf numFmtId="164" fontId="14" fillId="2" borderId="3" xfId="1" applyNumberFormat="1" applyFont="1" applyFill="1" applyBorder="1" applyProtection="1">
      <protection hidden="1"/>
    </xf>
    <xf numFmtId="164" fontId="8" fillId="2" borderId="1" xfId="0" applyNumberFormat="1" applyFont="1" applyFill="1" applyBorder="1" applyProtection="1">
      <protection hidden="1"/>
    </xf>
    <xf numFmtId="164" fontId="14" fillId="2" borderId="1" xfId="1" applyNumberFormat="1" applyFont="1" applyFill="1" applyBorder="1" applyProtection="1">
      <protection hidden="1"/>
    </xf>
    <xf numFmtId="164" fontId="14" fillId="0" borderId="1" xfId="1" applyNumberFormat="1" applyFont="1" applyBorder="1" applyAlignment="1" applyProtection="1">
      <alignment vertical="center"/>
      <protection hidden="1"/>
    </xf>
    <xf numFmtId="164" fontId="21" fillId="2" borderId="1" xfId="0" applyNumberFormat="1" applyFont="1" applyFill="1" applyBorder="1" applyProtection="1">
      <protection hidden="1"/>
    </xf>
    <xf numFmtId="164" fontId="9" fillId="2" borderId="1" xfId="0" applyNumberFormat="1" applyFont="1" applyFill="1" applyBorder="1" applyProtection="1">
      <protection hidden="1"/>
    </xf>
    <xf numFmtId="0" fontId="9" fillId="0" borderId="6" xfId="0" applyFont="1" applyBorder="1" applyProtection="1">
      <protection hidden="1"/>
    </xf>
    <xf numFmtId="0" fontId="9" fillId="0" borderId="7" xfId="0" applyFont="1" applyBorder="1" applyProtection="1">
      <protection hidden="1"/>
    </xf>
    <xf numFmtId="0" fontId="11" fillId="0" borderId="4" xfId="0" applyFont="1" applyBorder="1" applyAlignment="1" applyProtection="1">
      <alignment horizontal="center"/>
      <protection hidden="1"/>
    </xf>
    <xf numFmtId="0" fontId="11" fillId="0" borderId="4" xfId="0" applyFont="1" applyBorder="1" applyAlignment="1" applyProtection="1">
      <alignment horizontal="center" wrapText="1"/>
      <protection hidden="1"/>
    </xf>
    <xf numFmtId="44" fontId="11" fillId="0" borderId="4" xfId="1" applyFont="1" applyBorder="1" applyAlignment="1" applyProtection="1">
      <alignment horizontal="center"/>
      <protection hidden="1"/>
    </xf>
    <xf numFmtId="14" fontId="9" fillId="0" borderId="3" xfId="0" applyNumberFormat="1" applyFont="1" applyBorder="1" applyAlignment="1" applyProtection="1">
      <alignment horizontal="center"/>
      <protection hidden="1"/>
    </xf>
    <xf numFmtId="0" fontId="9" fillId="0" borderId="3" xfId="0" applyFont="1" applyBorder="1" applyAlignment="1" applyProtection="1">
      <alignment wrapText="1"/>
      <protection hidden="1"/>
    </xf>
    <xf numFmtId="0" fontId="9" fillId="0" borderId="3" xfId="0" applyFont="1" applyBorder="1" applyProtection="1">
      <protection hidden="1"/>
    </xf>
    <xf numFmtId="164" fontId="9" fillId="0" borderId="3" xfId="0" applyNumberFormat="1" applyFont="1" applyBorder="1" applyProtection="1">
      <protection hidden="1"/>
    </xf>
    <xf numFmtId="164" fontId="9" fillId="0" borderId="3" xfId="1" applyNumberFormat="1" applyFont="1" applyBorder="1" applyProtection="1">
      <protection hidden="1"/>
    </xf>
    <xf numFmtId="14" fontId="9" fillId="0" borderId="2" xfId="0" applyNumberFormat="1"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9" fillId="0" borderId="2" xfId="0" applyFont="1" applyBorder="1" applyAlignment="1">
      <alignment horizontal="right" vertical="center"/>
    </xf>
    <xf numFmtId="164" fontId="9" fillId="0" borderId="2" xfId="1" applyNumberFormat="1" applyFont="1" applyBorder="1" applyProtection="1">
      <protection hidden="1"/>
    </xf>
    <xf numFmtId="14" fontId="9" fillId="0" borderId="2" xfId="0" applyNumberFormat="1" applyFont="1" applyBorder="1" applyAlignment="1" applyProtection="1">
      <alignment horizontal="center"/>
      <protection hidden="1"/>
    </xf>
    <xf numFmtId="0" fontId="9" fillId="0" borderId="2" xfId="0" applyFont="1" applyBorder="1" applyAlignment="1" applyProtection="1">
      <alignment wrapText="1"/>
      <protection hidden="1"/>
    </xf>
    <xf numFmtId="0" fontId="9" fillId="0" borderId="2" xfId="0" applyFont="1" applyBorder="1" applyProtection="1">
      <protection hidden="1"/>
    </xf>
    <xf numFmtId="164" fontId="9" fillId="0" borderId="2" xfId="0" applyNumberFormat="1" applyFont="1" applyBorder="1" applyProtection="1">
      <protection hidden="1"/>
    </xf>
    <xf numFmtId="0" fontId="9" fillId="0" borderId="2" xfId="0" applyFont="1" applyBorder="1" applyAlignment="1" applyProtection="1">
      <alignment horizontal="center"/>
      <protection hidden="1"/>
    </xf>
    <xf numFmtId="165" fontId="8" fillId="0" borderId="15" xfId="0" applyNumberFormat="1" applyFont="1" applyBorder="1" applyAlignment="1" applyProtection="1">
      <alignment wrapText="1"/>
      <protection locked="0" hidden="1"/>
    </xf>
    <xf numFmtId="14" fontId="9" fillId="0" borderId="0" xfId="0" applyNumberFormat="1" applyFont="1" applyProtection="1">
      <protection locked="0"/>
    </xf>
    <xf numFmtId="14" fontId="23" fillId="0" borderId="0" xfId="0" applyNumberFormat="1" applyFont="1" applyProtection="1">
      <protection locked="0"/>
    </xf>
    <xf numFmtId="0" fontId="9" fillId="0" borderId="25" xfId="0" applyFont="1" applyBorder="1" applyAlignment="1">
      <alignment wrapText="1"/>
    </xf>
    <xf numFmtId="0" fontId="9" fillId="0" borderId="26" xfId="0" applyFont="1" applyBorder="1" applyAlignment="1">
      <alignment wrapText="1"/>
    </xf>
    <xf numFmtId="0" fontId="9" fillId="0" borderId="26" xfId="0" applyFont="1" applyBorder="1"/>
    <xf numFmtId="0" fontId="11" fillId="0" borderId="27" xfId="0" applyFont="1" applyBorder="1"/>
    <xf numFmtId="0" fontId="11" fillId="0" borderId="28" xfId="0" applyFont="1" applyBorder="1"/>
    <xf numFmtId="0" fontId="11" fillId="0" borderId="29" xfId="0" applyFont="1" applyBorder="1"/>
    <xf numFmtId="0" fontId="9" fillId="0" borderId="30" xfId="0" applyFont="1" applyBorder="1" applyAlignment="1">
      <alignment wrapText="1"/>
    </xf>
    <xf numFmtId="0" fontId="9" fillId="0" borderId="31" xfId="0" applyFont="1" applyBorder="1" applyAlignment="1">
      <alignment horizontal="right"/>
    </xf>
    <xf numFmtId="0" fontId="9" fillId="0" borderId="32" xfId="0" applyFont="1" applyBorder="1"/>
    <xf numFmtId="44" fontId="14" fillId="0" borderId="5" xfId="0" applyNumberFormat="1" applyFont="1" applyBorder="1" applyAlignment="1" applyProtection="1">
      <alignment horizontal="center"/>
      <protection locked="0"/>
    </xf>
    <xf numFmtId="164" fontId="24" fillId="2" borderId="3" xfId="0" applyNumberFormat="1" applyFont="1" applyFill="1" applyBorder="1" applyProtection="1">
      <protection hidden="1"/>
    </xf>
    <xf numFmtId="164" fontId="25" fillId="2" borderId="3" xfId="1" applyNumberFormat="1" applyFont="1" applyFill="1" applyBorder="1" applyProtection="1">
      <protection hidden="1"/>
    </xf>
    <xf numFmtId="164" fontId="24" fillId="2" borderId="1" xfId="0" applyNumberFormat="1" applyFont="1" applyFill="1" applyBorder="1" applyProtection="1">
      <protection hidden="1"/>
    </xf>
    <xf numFmtId="164" fontId="25" fillId="2" borderId="1" xfId="1" applyNumberFormat="1" applyFont="1" applyFill="1" applyBorder="1" applyProtection="1">
      <protection hidden="1"/>
    </xf>
    <xf numFmtId="164" fontId="25" fillId="2" borderId="4" xfId="1" applyNumberFormat="1" applyFont="1" applyFill="1" applyBorder="1" applyProtection="1">
      <protection hidden="1"/>
    </xf>
    <xf numFmtId="164" fontId="25" fillId="2" borderId="0" xfId="1" applyNumberFormat="1" applyFont="1" applyFill="1" applyBorder="1" applyProtection="1">
      <protection hidden="1"/>
    </xf>
    <xf numFmtId="0" fontId="14" fillId="0" borderId="15"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44" fontId="14" fillId="0" borderId="1" xfId="0" applyNumberFormat="1" applyFont="1" applyBorder="1" applyAlignment="1" applyProtection="1">
      <alignment horizontal="center" vertical="center"/>
      <protection locked="0"/>
    </xf>
    <xf numFmtId="44" fontId="14" fillId="0" borderId="5" xfId="0" applyNumberFormat="1" applyFont="1" applyBorder="1" applyAlignment="1" applyProtection="1">
      <alignment horizontal="center" vertical="center"/>
      <protection locked="0"/>
    </xf>
    <xf numFmtId="49" fontId="8" fillId="0" borderId="1" xfId="1" applyNumberFormat="1" applyFont="1" applyBorder="1" applyProtection="1">
      <protection locked="0" hidden="1"/>
    </xf>
    <xf numFmtId="14" fontId="8" fillId="0" borderId="1" xfId="1" applyNumberFormat="1" applyFont="1" applyBorder="1" applyProtection="1">
      <protection locked="0" hidden="1"/>
    </xf>
    <xf numFmtId="164" fontId="24" fillId="0" borderId="5" xfId="0" applyNumberFormat="1" applyFont="1" applyBorder="1" applyAlignment="1" applyProtection="1">
      <alignment horizontal="left"/>
      <protection locked="0" hidden="1"/>
    </xf>
    <xf numFmtId="164" fontId="24" fillId="0" borderId="15" xfId="0" applyNumberFormat="1" applyFont="1" applyBorder="1" applyAlignment="1" applyProtection="1">
      <alignment horizontal="left"/>
      <protection locked="0" hidden="1"/>
    </xf>
    <xf numFmtId="0" fontId="9" fillId="0" borderId="0" xfId="0" applyFont="1" applyProtection="1">
      <protection locked="0"/>
    </xf>
    <xf numFmtId="0" fontId="11" fillId="0" borderId="0" xfId="0" applyFont="1" applyAlignment="1" applyProtection="1">
      <alignment horizontal="center"/>
      <protection locked="0" hidden="1"/>
    </xf>
    <xf numFmtId="0" fontId="11" fillId="0" borderId="0" xfId="0" applyFont="1" applyAlignment="1" applyProtection="1">
      <alignment horizontal="center" wrapText="1"/>
      <protection locked="0" hidden="1"/>
    </xf>
    <xf numFmtId="0" fontId="24" fillId="0" borderId="5" xfId="0" applyFont="1" applyBorder="1" applyAlignment="1" applyProtection="1">
      <alignment horizontal="left"/>
      <protection locked="0" hidden="1"/>
    </xf>
    <xf numFmtId="0" fontId="24" fillId="0" borderId="15" xfId="0" applyFont="1" applyBorder="1" applyAlignment="1" applyProtection="1">
      <alignment horizontal="left"/>
      <protection locked="0" hidden="1"/>
    </xf>
    <xf numFmtId="164" fontId="25" fillId="0" borderId="21" xfId="0" applyNumberFormat="1" applyFont="1" applyBorder="1" applyProtection="1">
      <protection hidden="1"/>
    </xf>
    <xf numFmtId="0" fontId="25" fillId="0" borderId="21" xfId="0" applyFont="1" applyBorder="1" applyProtection="1">
      <protection hidden="1"/>
    </xf>
    <xf numFmtId="164" fontId="25" fillId="0" borderId="22" xfId="1" applyNumberFormat="1" applyFont="1" applyBorder="1" applyAlignment="1" applyProtection="1">
      <alignment horizontal="center"/>
      <protection hidden="1"/>
    </xf>
    <xf numFmtId="164" fontId="25" fillId="0" borderId="23" xfId="1" applyNumberFormat="1" applyFont="1" applyBorder="1" applyAlignment="1" applyProtection="1">
      <alignment horizontal="center"/>
      <protection hidden="1"/>
    </xf>
    <xf numFmtId="164" fontId="24" fillId="0" borderId="5" xfId="1" applyNumberFormat="1" applyFont="1" applyBorder="1" applyAlignment="1" applyProtection="1">
      <alignment horizontal="center"/>
      <protection locked="0" hidden="1"/>
    </xf>
    <xf numFmtId="164" fontId="24" fillId="0" borderId="15" xfId="1" applyNumberFormat="1" applyFont="1" applyBorder="1" applyAlignment="1" applyProtection="1">
      <alignment horizontal="center"/>
      <protection locked="0" hidden="1"/>
    </xf>
    <xf numFmtId="164" fontId="24" fillId="0" borderId="24" xfId="1" applyNumberFormat="1" applyFont="1" applyBorder="1" applyAlignment="1" applyProtection="1">
      <alignment horizontal="center"/>
      <protection locked="0" hidden="1"/>
    </xf>
    <xf numFmtId="164" fontId="24" fillId="0" borderId="6" xfId="1" applyNumberFormat="1" applyFont="1" applyBorder="1" applyAlignment="1" applyProtection="1">
      <alignment horizontal="center"/>
      <protection locked="0" hidden="1"/>
    </xf>
    <xf numFmtId="164" fontId="25" fillId="0" borderId="1" xfId="1" applyNumberFormat="1" applyFont="1" applyBorder="1" applyAlignment="1" applyProtection="1">
      <alignment horizontal="center"/>
      <protection hidden="1"/>
    </xf>
    <xf numFmtId="0" fontId="8" fillId="0" borderId="5" xfId="0" applyFont="1" applyBorder="1" applyAlignment="1" applyProtection="1">
      <alignment horizontal="right"/>
      <protection locked="0" hidden="1"/>
    </xf>
    <xf numFmtId="0" fontId="8" fillId="0" borderId="14" xfId="0" applyFont="1" applyBorder="1" applyAlignment="1" applyProtection="1">
      <alignment horizontal="right"/>
      <protection hidden="1"/>
    </xf>
    <xf numFmtId="0" fontId="19" fillId="0" borderId="0" xfId="0" applyFont="1" applyAlignment="1">
      <alignment horizontal="center"/>
    </xf>
    <xf numFmtId="0" fontId="9" fillId="0" borderId="0" xfId="0" applyFont="1" applyAlignment="1">
      <alignment horizontal="center"/>
    </xf>
    <xf numFmtId="0" fontId="26" fillId="0" borderId="0" xfId="0" applyFont="1" applyAlignment="1">
      <alignment horizontal="center"/>
    </xf>
    <xf numFmtId="0" fontId="23" fillId="0" borderId="16" xfId="0" applyFont="1" applyBorder="1" applyAlignment="1" applyProtection="1">
      <alignment horizontal="left" vertical="top" wrapText="1"/>
      <protection locked="0"/>
    </xf>
    <xf numFmtId="0" fontId="23" fillId="0" borderId="17" xfId="0" applyFont="1" applyBorder="1" applyAlignment="1" applyProtection="1">
      <alignment horizontal="left" vertical="top" wrapText="1"/>
      <protection locked="0"/>
    </xf>
    <xf numFmtId="0" fontId="23" fillId="0" borderId="18"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0" fontId="23" fillId="0" borderId="12" xfId="0" applyFont="1" applyBorder="1" applyAlignment="1" applyProtection="1">
      <alignment horizontal="left" vertical="top" wrapText="1"/>
      <protection locked="0"/>
    </xf>
    <xf numFmtId="0" fontId="23" fillId="0" borderId="13" xfId="0" applyFont="1" applyBorder="1" applyAlignment="1" applyProtection="1">
      <alignment horizontal="left" vertical="top" wrapText="1"/>
      <protection locked="0"/>
    </xf>
    <xf numFmtId="0" fontId="16" fillId="0" borderId="0" xfId="0" applyFont="1" applyAlignment="1">
      <alignment horizontal="center"/>
    </xf>
    <xf numFmtId="0" fontId="22" fillId="0" borderId="0" xfId="0" applyFont="1" applyAlignment="1">
      <alignment horizontal="left" vertical="top" wrapText="1"/>
    </xf>
    <xf numFmtId="0" fontId="22" fillId="0" borderId="20" xfId="0" applyFont="1" applyBorder="1" applyAlignment="1">
      <alignment horizontal="left" vertical="top" wrapText="1"/>
    </xf>
    <xf numFmtId="0" fontId="23" fillId="0" borderId="20" xfId="0" applyFont="1" applyBorder="1" applyAlignment="1">
      <alignment vertical="top" wrapText="1"/>
    </xf>
    <xf numFmtId="0" fontId="23" fillId="0" borderId="20" xfId="0" applyFont="1" applyBorder="1" applyAlignment="1">
      <alignment horizontal="left" vertical="top" wrapText="1"/>
    </xf>
    <xf numFmtId="0" fontId="22" fillId="0" borderId="0" xfId="0" applyFont="1" applyAlignment="1">
      <alignment horizontal="left" wrapText="1"/>
    </xf>
    <xf numFmtId="0" fontId="23" fillId="0" borderId="20" xfId="0" applyFont="1" applyBorder="1" applyAlignment="1">
      <alignment wrapText="1"/>
    </xf>
    <xf numFmtId="0" fontId="23" fillId="0" borderId="16" xfId="0" applyFont="1" applyBorder="1" applyAlignment="1" applyProtection="1">
      <alignment horizontal="left" vertical="top"/>
      <protection locked="0"/>
    </xf>
    <xf numFmtId="0" fontId="23" fillId="0" borderId="17" xfId="0" applyFont="1" applyBorder="1" applyAlignment="1" applyProtection="1">
      <alignment horizontal="left" vertical="top"/>
      <protection locked="0"/>
    </xf>
    <xf numFmtId="0" fontId="23" fillId="0" borderId="18" xfId="0" applyFont="1" applyBorder="1" applyAlignment="1" applyProtection="1">
      <alignment horizontal="left" vertical="top"/>
      <protection locked="0"/>
    </xf>
    <xf numFmtId="0" fontId="23" fillId="0" borderId="19" xfId="0" applyFont="1" applyBorder="1" applyAlignment="1" applyProtection="1">
      <alignment horizontal="left" vertical="top"/>
      <protection locked="0"/>
    </xf>
    <xf numFmtId="0" fontId="23" fillId="0" borderId="0" xfId="0" applyFont="1" applyAlignment="1" applyProtection="1">
      <alignment horizontal="left" vertical="top"/>
      <protection locked="0"/>
    </xf>
    <xf numFmtId="0" fontId="23" fillId="0" borderId="20" xfId="0" applyFont="1" applyBorder="1" applyAlignment="1" applyProtection="1">
      <alignment horizontal="left" vertical="top"/>
      <protection locked="0"/>
    </xf>
    <xf numFmtId="0" fontId="23" fillId="0" borderId="8" xfId="0" applyFont="1" applyBorder="1" applyAlignment="1" applyProtection="1">
      <alignment horizontal="left" vertical="top"/>
      <protection locked="0"/>
    </xf>
    <xf numFmtId="0" fontId="23" fillId="0" borderId="9" xfId="0" applyFont="1" applyBorder="1" applyAlignment="1" applyProtection="1">
      <alignment horizontal="left" vertical="top"/>
      <protection locked="0"/>
    </xf>
    <xf numFmtId="0" fontId="23" fillId="0" borderId="10" xfId="0" applyFont="1" applyBorder="1" applyAlignment="1" applyProtection="1">
      <alignment horizontal="left" vertical="top"/>
      <protection locked="0"/>
    </xf>
    <xf numFmtId="0" fontId="23" fillId="0" borderId="11" xfId="0" applyFont="1" applyBorder="1" applyAlignment="1" applyProtection="1">
      <alignment horizontal="left" vertical="top"/>
      <protection locked="0"/>
    </xf>
    <xf numFmtId="0" fontId="23" fillId="0" borderId="12" xfId="0" applyFont="1" applyBorder="1" applyAlignment="1" applyProtection="1">
      <alignment horizontal="left" vertical="top"/>
      <protection locked="0"/>
    </xf>
    <xf numFmtId="0" fontId="23" fillId="0" borderId="13" xfId="0" applyFont="1" applyBorder="1" applyAlignment="1" applyProtection="1">
      <alignment horizontal="left" vertical="top"/>
      <protection locked="0"/>
    </xf>
    <xf numFmtId="14" fontId="23" fillId="0" borderId="16" xfId="0" applyNumberFormat="1" applyFont="1" applyBorder="1" applyAlignment="1" applyProtection="1">
      <alignment horizontal="left" vertical="top"/>
      <protection locked="0"/>
    </xf>
    <xf numFmtId="0" fontId="9" fillId="0" borderId="5" xfId="0" applyFont="1" applyBorder="1" applyAlignment="1" applyProtection="1">
      <alignment horizontal="right"/>
      <protection hidden="1"/>
    </xf>
    <xf numFmtId="0" fontId="0" fillId="0" borderId="14" xfId="0" applyBorder="1" applyAlignment="1" applyProtection="1">
      <alignment horizontal="right"/>
      <protection hidden="1"/>
    </xf>
    <xf numFmtId="0" fontId="0" fillId="0" borderId="15" xfId="0" applyBorder="1" applyAlignment="1" applyProtection="1">
      <alignment horizontal="right"/>
      <protection hidden="1"/>
    </xf>
    <xf numFmtId="0" fontId="9" fillId="0" borderId="8"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10" xfId="0" applyFont="1" applyBorder="1" applyAlignment="1" applyProtection="1">
      <alignment horizontal="left"/>
      <protection hidden="1"/>
    </xf>
    <xf numFmtId="164" fontId="20" fillId="0" borderId="1" xfId="0" applyNumberFormat="1" applyFont="1" applyBorder="1" applyProtection="1">
      <protection hidden="1"/>
    </xf>
    <xf numFmtId="0" fontId="20" fillId="0" borderId="1" xfId="0" applyFont="1" applyBorder="1" applyProtection="1">
      <protection hidden="1"/>
    </xf>
    <xf numFmtId="164" fontId="14" fillId="0" borderId="1" xfId="1" applyNumberFormat="1" applyFont="1" applyBorder="1" applyAlignment="1" applyProtection="1">
      <alignment horizontal="center"/>
      <protection hidden="1"/>
    </xf>
    <xf numFmtId="0" fontId="9" fillId="0" borderId="0" xfId="0" applyFont="1" applyProtection="1">
      <protection hidden="1"/>
    </xf>
    <xf numFmtId="164" fontId="8" fillId="0" borderId="1" xfId="1" applyNumberFormat="1" applyFont="1" applyBorder="1" applyAlignment="1" applyProtection="1">
      <alignment horizontal="center"/>
      <protection hidden="1"/>
    </xf>
    <xf numFmtId="0" fontId="11" fillId="0" borderId="0" xfId="0" applyFont="1" applyAlignment="1" applyProtection="1">
      <alignment horizontal="center" wrapText="1"/>
      <protection hidden="1"/>
    </xf>
    <xf numFmtId="0" fontId="3" fillId="0" borderId="0" xfId="0" applyFont="1" applyAlignment="1" applyProtection="1">
      <alignment wrapText="1"/>
      <protection hidden="1"/>
    </xf>
    <xf numFmtId="0" fontId="3" fillId="0" borderId="7" xfId="0" applyFont="1" applyBorder="1" applyAlignment="1" applyProtection="1">
      <alignment wrapText="1"/>
      <protection hidden="1"/>
    </xf>
    <xf numFmtId="0" fontId="11" fillId="0" borderId="0" xfId="0" applyFont="1" applyAlignment="1" applyProtection="1">
      <alignment horizontal="center"/>
      <protection hidden="1"/>
    </xf>
    <xf numFmtId="0" fontId="3" fillId="0" borderId="0" xfId="0" applyFont="1" applyProtection="1">
      <protection hidden="1"/>
    </xf>
    <xf numFmtId="0" fontId="3" fillId="0" borderId="7" xfId="0" applyFont="1" applyBorder="1" applyProtection="1">
      <protection hidden="1"/>
    </xf>
    <xf numFmtId="14" fontId="9" fillId="0" borderId="8" xfId="0" applyNumberFormat="1" applyFont="1" applyBorder="1" applyAlignment="1" applyProtection="1">
      <alignment horizontal="left"/>
      <protection hidden="1"/>
    </xf>
    <xf numFmtId="0" fontId="9" fillId="0" borderId="16" xfId="0" applyFont="1" applyBorder="1" applyAlignment="1" applyProtection="1">
      <alignment horizontal="left"/>
      <protection hidden="1"/>
    </xf>
    <xf numFmtId="0" fontId="9" fillId="0" borderId="17" xfId="0" applyFont="1" applyBorder="1" applyAlignment="1" applyProtection="1">
      <alignment horizontal="left"/>
      <protection hidden="1"/>
    </xf>
    <xf numFmtId="0" fontId="9" fillId="0" borderId="18" xfId="0" applyFont="1" applyBorder="1" applyAlignment="1" applyProtection="1">
      <alignment horizontal="left"/>
      <protection hidden="1"/>
    </xf>
    <xf numFmtId="0" fontId="9" fillId="0" borderId="19" xfId="0" applyFont="1" applyBorder="1" applyProtection="1">
      <protection hidden="1"/>
    </xf>
    <xf numFmtId="0" fontId="9" fillId="0" borderId="20" xfId="0" applyFont="1" applyBorder="1" applyProtection="1">
      <protection hidden="1"/>
    </xf>
    <xf numFmtId="0" fontId="19" fillId="0" borderId="0" xfId="0" applyFont="1" applyAlignment="1" applyProtection="1">
      <alignment horizontal="center"/>
      <protection hidden="1"/>
    </xf>
    <xf numFmtId="0" fontId="9" fillId="0" borderId="0" xfId="0" applyFont="1" applyAlignment="1" applyProtection="1">
      <alignment horizontal="center"/>
      <protection hidden="1"/>
    </xf>
    <xf numFmtId="0" fontId="12" fillId="0" borderId="0" xfId="0" applyFont="1" applyAlignment="1" applyProtection="1">
      <alignment horizontal="center"/>
      <protection hidden="1"/>
    </xf>
    <xf numFmtId="0" fontId="16" fillId="0" borderId="0" xfId="0" applyFont="1" applyAlignment="1" applyProtection="1">
      <alignment horizontal="center"/>
      <protection hidden="1"/>
    </xf>
    <xf numFmtId="0" fontId="6" fillId="0" borderId="0" xfId="0" applyFont="1" applyAlignment="1" applyProtection="1">
      <alignment horizontal="center"/>
      <protection hidden="1"/>
    </xf>
    <xf numFmtId="0" fontId="6" fillId="0" borderId="9" xfId="0" applyFont="1" applyBorder="1" applyAlignment="1" applyProtection="1">
      <alignment horizontal="left"/>
      <protection hidden="1"/>
    </xf>
    <xf numFmtId="0" fontId="6" fillId="0" borderId="10" xfId="0" applyFont="1" applyBorder="1" applyAlignment="1" applyProtection="1">
      <alignment horizontal="left"/>
      <protection hidden="1"/>
    </xf>
    <xf numFmtId="0" fontId="9" fillId="0" borderId="11" xfId="0" applyFont="1" applyBorder="1" applyProtection="1">
      <protection hidden="1"/>
    </xf>
    <xf numFmtId="0" fontId="9" fillId="0" borderId="12" xfId="0" applyFont="1" applyBorder="1" applyProtection="1">
      <protection hidden="1"/>
    </xf>
    <xf numFmtId="0" fontId="9" fillId="0" borderId="13" xfId="0" applyFont="1" applyBorder="1" applyProtection="1">
      <protection hidden="1"/>
    </xf>
    <xf numFmtId="0" fontId="11" fillId="0" borderId="8" xfId="0" applyFont="1" applyBorder="1" applyAlignment="1" applyProtection="1">
      <alignment horizontal="center" wrapText="1"/>
      <protection hidden="1"/>
    </xf>
    <xf numFmtId="0" fontId="11" fillId="0" borderId="9" xfId="0" applyFont="1" applyBorder="1" applyAlignment="1" applyProtection="1">
      <alignment horizontal="center" wrapText="1"/>
      <protection hidden="1"/>
    </xf>
    <xf numFmtId="0" fontId="11" fillId="0" borderId="10" xfId="0" applyFont="1" applyBorder="1" applyAlignment="1" applyProtection="1">
      <alignment horizontal="center" wrapText="1"/>
      <protection hidden="1"/>
    </xf>
    <xf numFmtId="0" fontId="19" fillId="0" borderId="0" xfId="0" applyFont="1" applyAlignment="1" applyProtection="1">
      <alignment horizontal="center"/>
      <protection locked="0"/>
    </xf>
    <xf numFmtId="0" fontId="9" fillId="0" borderId="0" xfId="0" applyFont="1" applyAlignment="1" applyProtection="1">
      <alignment horizontal="center"/>
      <protection locked="0"/>
    </xf>
    <xf numFmtId="0" fontId="11" fillId="0" borderId="2" xfId="0" applyFont="1" applyBorder="1"/>
    <xf numFmtId="0" fontId="9" fillId="0" borderId="2" xfId="0" applyFont="1" applyBorder="1"/>
    <xf numFmtId="0" fontId="9" fillId="0" borderId="0" xfId="0" applyFont="1" applyAlignment="1">
      <alignment wrapText="1"/>
    </xf>
  </cellXfs>
  <cellStyles count="4">
    <cellStyle name="Currency" xfId="1" builtinId="4"/>
    <cellStyle name="Currency 2" xfId="2" xr:uid="{00000000-0005-0000-0000-000001000000}"/>
    <cellStyle name="Hyperlink" xfId="3" builtinId="8"/>
    <cellStyle name="Normal" xfId="0" builtinId="0"/>
  </cellStyles>
  <dxfs count="27">
    <dxf>
      <numFmt numFmtId="166" formatCode=";;;"/>
    </dxf>
    <dxf>
      <numFmt numFmtId="166" formatCode=";;;"/>
    </dxf>
    <dxf>
      <numFmt numFmtId="166" formatCode=";;;"/>
    </dxf>
    <dxf>
      <font>
        <sz val="12"/>
        <family val="2"/>
      </font>
      <numFmt numFmtId="0" formatCode="Genera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2" formatCode="&quot;£&quot;#,##0.00;[Red]\-&quot;£&quot;#,##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Arial"/>
        <family val="2"/>
        <scheme val="none"/>
      </font>
      <numFmt numFmtId="19" formatCode="dd/mm/yyyy"/>
      <border diagonalUp="0" diagonalDown="0" outline="0">
        <left style="thin">
          <color indexed="23"/>
        </left>
        <right style="thin">
          <color indexed="23"/>
        </right>
        <top style="thin">
          <color indexed="23"/>
        </top>
        <bottom style="thin">
          <color indexed="23"/>
        </bottom>
      </border>
      <protection locked="0" hidden="1"/>
    </dxf>
    <dxf>
      <font>
        <b val="0"/>
        <i val="0"/>
        <strike val="0"/>
        <condense val="0"/>
        <extend val="0"/>
        <outline val="0"/>
        <shadow val="0"/>
        <u val="none"/>
        <vertAlign val="baseline"/>
        <sz val="14"/>
        <color auto="1"/>
        <name val="Arial"/>
        <family val="2"/>
        <scheme val="none"/>
      </font>
      <numFmt numFmtId="30" formatCode="@"/>
      <border diagonalUp="0" diagonalDown="0" outline="0">
        <left style="thin">
          <color indexed="23"/>
        </left>
        <right style="thin">
          <color indexed="23"/>
        </right>
        <top style="thin">
          <color indexed="23"/>
        </top>
        <bottom style="thin">
          <color indexed="23"/>
        </bottom>
      </border>
      <protection locked="0" hidden="1"/>
    </dxf>
    <dxf>
      <font>
        <b val="0"/>
        <i val="0"/>
        <strike val="0"/>
        <condense val="0"/>
        <extend val="0"/>
        <outline val="0"/>
        <shadow val="0"/>
        <u val="none"/>
        <vertAlign val="baseline"/>
        <sz val="14"/>
        <color auto="1"/>
        <name val="Arial"/>
        <family val="2"/>
        <scheme val="none"/>
      </font>
      <numFmt numFmtId="30" formatCode="@"/>
      <border diagonalUp="0" diagonalDown="0" outline="0">
        <left style="thin">
          <color indexed="23"/>
        </left>
        <right style="thin">
          <color indexed="23"/>
        </right>
        <top style="thin">
          <color indexed="23"/>
        </top>
        <bottom style="thin">
          <color indexed="23"/>
        </bottom>
      </border>
      <protection locked="0" hidden="1"/>
    </dxf>
    <dxf>
      <font>
        <b val="0"/>
        <i val="0"/>
        <strike val="0"/>
        <condense val="0"/>
        <extend val="0"/>
        <outline val="0"/>
        <shadow val="0"/>
        <u val="none"/>
        <vertAlign val="baseline"/>
        <sz val="14"/>
        <color auto="1"/>
        <name val="Arial"/>
        <family val="2"/>
        <scheme val="none"/>
      </font>
      <numFmt numFmtId="30" formatCode="@"/>
      <border diagonalUp="0" diagonalDown="0" outline="0">
        <left style="thin">
          <color indexed="23"/>
        </left>
        <right style="thin">
          <color indexed="23"/>
        </right>
        <top style="thin">
          <color indexed="23"/>
        </top>
        <bottom style="thin">
          <color indexed="23"/>
        </bottom>
      </border>
      <protection locked="0" hidden="1"/>
    </dxf>
    <dxf>
      <font>
        <b val="0"/>
        <i val="0"/>
        <strike val="0"/>
        <condense val="0"/>
        <extend val="0"/>
        <outline val="0"/>
        <shadow val="0"/>
        <u val="none"/>
        <vertAlign val="baseline"/>
        <sz val="14"/>
        <color auto="1"/>
        <name val="Arial"/>
        <family val="2"/>
        <scheme val="none"/>
      </font>
      <numFmt numFmtId="164" formatCode="_-[$£-809]* #,##0.00_-;\-[$£-809]* #,##0.00_-;_-[$£-809]* &quot;-&quot;??_-;_-@_-"/>
      <border diagonalUp="0" diagonalDown="0" outline="0">
        <left style="thin">
          <color indexed="23"/>
        </left>
        <right style="thin">
          <color indexed="23"/>
        </right>
        <top style="thin">
          <color indexed="23"/>
        </top>
        <bottom style="thin">
          <color indexed="23"/>
        </bottom>
      </border>
      <protection locked="0" hidden="1"/>
    </dxf>
    <dxf>
      <font>
        <b val="0"/>
        <i val="0"/>
        <strike val="0"/>
        <condense val="0"/>
        <extend val="0"/>
        <outline val="0"/>
        <shadow val="0"/>
        <u val="none"/>
        <vertAlign val="baseline"/>
        <sz val="14"/>
        <color auto="1"/>
        <name val="Arial"/>
        <family val="2"/>
        <scheme val="none"/>
      </font>
      <numFmt numFmtId="164" formatCode="_-[$£-809]* #,##0.00_-;\-[$£-809]* #,##0.00_-;_-[$£-809]* &quot;-&quot;??_-;_-@_-"/>
      <border diagonalUp="0" diagonalDown="0">
        <left style="thin">
          <color indexed="23"/>
        </left>
        <right style="thin">
          <color indexed="23"/>
        </right>
        <top style="thin">
          <color indexed="23"/>
        </top>
        <bottom style="thin">
          <color indexed="23"/>
        </bottom>
        <vertical/>
        <horizontal/>
      </border>
      <protection locked="1" hidden="1"/>
    </dxf>
    <dxf>
      <font>
        <b val="0"/>
        <i val="0"/>
        <strike val="0"/>
        <condense val="0"/>
        <extend val="0"/>
        <outline val="0"/>
        <shadow val="0"/>
        <u val="none"/>
        <vertAlign val="baseline"/>
        <sz val="14"/>
        <color auto="1"/>
        <name val="Arial"/>
        <family val="2"/>
        <scheme val="none"/>
      </font>
      <numFmt numFmtId="164" formatCode="_-[$£-809]* #,##0.00_-;\-[$£-809]* #,##0.00_-;_-[$£-809]* &quot;-&quot;??_-;_-@_-"/>
      <border diagonalUp="0" diagonalDown="0">
        <left style="thin">
          <color indexed="23"/>
        </left>
        <right style="thin">
          <color indexed="23"/>
        </right>
        <top style="thin">
          <color indexed="23"/>
        </top>
        <bottom style="thin">
          <color indexed="23"/>
        </bottom>
        <vertical/>
        <horizontal/>
      </border>
      <protection locked="1" hidden="1"/>
    </dxf>
    <dxf>
      <font>
        <b val="0"/>
        <i val="0"/>
        <strike val="0"/>
        <condense val="0"/>
        <extend val="0"/>
        <outline val="0"/>
        <shadow val="0"/>
        <u val="none"/>
        <vertAlign val="baseline"/>
        <sz val="14"/>
        <color auto="1"/>
        <name val="Arial"/>
        <family val="2"/>
        <scheme val="none"/>
      </font>
      <numFmt numFmtId="164" formatCode="_-[$£-809]* #,##0.00_-;\-[$£-809]* #,##0.00_-;_-[$£-809]* &quot;-&quot;??_-;_-@_-"/>
      <border diagonalUp="0" diagonalDown="0">
        <left style="thin">
          <color indexed="23"/>
        </left>
        <right style="thin">
          <color indexed="23"/>
        </right>
        <top style="thin">
          <color indexed="23"/>
        </top>
        <bottom style="thin">
          <color indexed="23"/>
        </bottom>
        <vertical/>
        <horizontal/>
      </border>
      <protection locked="0" hidden="1"/>
    </dxf>
    <dxf>
      <font>
        <b val="0"/>
        <i val="0"/>
        <strike val="0"/>
        <condense val="0"/>
        <extend val="0"/>
        <outline val="0"/>
        <shadow val="0"/>
        <u val="none"/>
        <vertAlign val="baseline"/>
        <sz val="14"/>
        <color auto="1"/>
        <name val="Arial"/>
        <family val="2"/>
        <scheme val="none"/>
      </font>
      <numFmt numFmtId="164" formatCode="_-[$£-809]* #,##0.00_-;\-[$£-809]* #,##0.00_-;_-[$£-809]* &quot;-&quot;??_-;_-@_-"/>
      <border diagonalUp="0" diagonalDown="0">
        <left style="thin">
          <color indexed="23"/>
        </left>
        <right style="thin">
          <color indexed="23"/>
        </right>
        <top style="thin">
          <color indexed="23"/>
        </top>
        <bottom style="thin">
          <color indexed="23"/>
        </bottom>
        <vertical/>
        <horizontal/>
      </border>
      <protection locked="1" hidden="1"/>
    </dxf>
    <dxf>
      <font>
        <b val="0"/>
        <i val="0"/>
        <strike val="0"/>
        <condense val="0"/>
        <extend val="0"/>
        <outline val="0"/>
        <shadow val="0"/>
        <u val="none"/>
        <vertAlign val="baseline"/>
        <sz val="14"/>
        <color auto="1"/>
        <name val="Arial"/>
        <family val="2"/>
        <scheme val="none"/>
      </font>
      <border diagonalUp="0" diagonalDown="0">
        <left style="thin">
          <color indexed="23"/>
        </left>
        <right style="thin">
          <color indexed="23"/>
        </right>
        <top style="thin">
          <color indexed="23"/>
        </top>
        <bottom style="thin">
          <color indexed="23"/>
        </bottom>
        <vertical/>
        <horizontal/>
      </border>
      <protection locked="0" hidden="1"/>
    </dxf>
    <dxf>
      <font>
        <b val="0"/>
        <i val="0"/>
        <strike val="0"/>
        <condense val="0"/>
        <extend val="0"/>
        <outline val="0"/>
        <shadow val="0"/>
        <u val="none"/>
        <vertAlign val="baseline"/>
        <sz val="14"/>
        <color auto="1"/>
        <name val="Arial"/>
        <family val="2"/>
        <scheme val="none"/>
      </font>
      <numFmt numFmtId="0" formatCode="General"/>
      <alignment horizontal="left" vertical="bottom" textRotation="0" wrapText="0" indent="0" justifyLastLine="0" shrinkToFit="0" readingOrder="0"/>
      <border diagonalUp="0" diagonalDown="0">
        <left style="thin">
          <color indexed="23"/>
        </left>
        <right style="thin">
          <color indexed="23"/>
        </right>
        <top style="thin">
          <color indexed="23"/>
        </top>
        <bottom style="thin">
          <color indexed="23"/>
        </bottom>
        <vertical/>
        <horizontal/>
      </border>
      <protection locked="1" hidden="1"/>
    </dxf>
    <dxf>
      <font>
        <b val="0"/>
        <i val="0"/>
        <strike val="0"/>
        <condense val="0"/>
        <extend val="0"/>
        <outline val="0"/>
        <shadow val="0"/>
        <u val="none"/>
        <vertAlign val="baseline"/>
        <sz val="14"/>
        <color auto="1"/>
        <name val="Arial"/>
        <family val="2"/>
        <scheme val="none"/>
      </font>
      <alignment horizontal="left" vertical="bottom" textRotation="0" wrapText="0" indent="0" justifyLastLine="0" shrinkToFit="0" readingOrder="0"/>
      <border diagonalUp="0" diagonalDown="0">
        <left style="thin">
          <color indexed="23"/>
        </left>
        <right style="thin">
          <color indexed="23"/>
        </right>
        <top style="thin">
          <color indexed="23"/>
        </top>
        <bottom style="thin">
          <color indexed="23"/>
        </bottom>
        <vertical/>
        <horizontal/>
      </border>
      <protection locked="0" hidden="1"/>
    </dxf>
    <dxf>
      <font>
        <b val="0"/>
        <i val="0"/>
        <strike val="0"/>
        <condense val="0"/>
        <extend val="0"/>
        <outline val="0"/>
        <shadow val="0"/>
        <u val="none"/>
        <vertAlign val="baseline"/>
        <sz val="14"/>
        <color auto="1"/>
        <name val="Arial"/>
        <family val="2"/>
        <scheme val="none"/>
      </font>
      <alignment horizontal="left" vertical="top" textRotation="0" wrapText="1" indent="0" justifyLastLine="0" shrinkToFit="0" readingOrder="0"/>
      <border diagonalUp="0" diagonalDown="0">
        <left style="thin">
          <color indexed="23"/>
        </left>
        <right style="thin">
          <color indexed="23"/>
        </right>
        <top style="thin">
          <color indexed="23"/>
        </top>
        <bottom style="thin">
          <color indexed="23"/>
        </bottom>
        <vertical/>
        <horizontal/>
      </border>
      <protection locked="0" hidden="0"/>
    </dxf>
    <dxf>
      <font>
        <b val="0"/>
        <i val="0"/>
        <strike val="0"/>
        <condense val="0"/>
        <extend val="0"/>
        <outline val="0"/>
        <shadow val="0"/>
        <u val="none"/>
        <vertAlign val="baseline"/>
        <sz val="14"/>
        <color auto="1"/>
        <name val="Arial"/>
        <family val="2"/>
        <scheme val="none"/>
      </font>
      <numFmt numFmtId="165" formatCode="dd/mm/yy;@"/>
      <alignment horizontal="general" vertical="bottom" textRotation="0" wrapText="1" indent="0" justifyLastLine="0" shrinkToFit="0" readingOrder="0"/>
      <border diagonalUp="0" diagonalDown="0">
        <left/>
        <right style="thin">
          <color indexed="23"/>
        </right>
        <top style="thin">
          <color indexed="23"/>
        </top>
        <bottom style="thin">
          <color indexed="23"/>
        </bottom>
        <vertical/>
        <horizontal/>
      </border>
      <protection locked="0" hidden="1"/>
    </dxf>
    <dxf>
      <border outline="0">
        <left style="thin">
          <color indexed="23"/>
        </left>
        <right style="thin">
          <color indexed="23"/>
        </right>
      </border>
    </dxf>
    <dxf>
      <font>
        <b/>
        <i val="0"/>
        <strike val="0"/>
        <condense val="0"/>
        <extend val="0"/>
        <outline val="0"/>
        <shadow val="0"/>
        <u val="none"/>
        <vertAlign val="baseline"/>
        <sz val="14"/>
        <color auto="1"/>
        <name val="Arial"/>
        <family val="2"/>
        <scheme val="none"/>
      </font>
      <alignment horizontal="center" vertical="bottom" textRotation="0" wrapText="0" indent="0" justifyLastLine="0" shrinkToFit="0" readingOrder="0"/>
      <border diagonalUp="0" diagonalDown="0" outline="0">
        <left style="thin">
          <color indexed="23"/>
        </left>
        <right style="thin">
          <color indexed="23"/>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2</xdr:col>
      <xdr:colOff>1244600</xdr:colOff>
      <xdr:row>1</xdr:row>
      <xdr:rowOff>0</xdr:rowOff>
    </xdr:from>
    <xdr:to>
      <xdr:col>2</xdr:col>
      <xdr:colOff>635000</xdr:colOff>
      <xdr:row>1</xdr:row>
      <xdr:rowOff>25400</xdr:rowOff>
    </xdr:to>
    <xdr:sp macro="" textlink="">
      <xdr:nvSpPr>
        <xdr:cNvPr id="7241" name="Line 14">
          <a:extLst>
            <a:ext uri="{FF2B5EF4-FFF2-40B4-BE49-F238E27FC236}">
              <a16:creationId xmlns:a16="http://schemas.microsoft.com/office/drawing/2014/main" id="{00000000-0008-0000-0000-0000491C0000}"/>
            </a:ext>
          </a:extLst>
        </xdr:cNvPr>
        <xdr:cNvSpPr>
          <a:spLocks noChangeShapeType="1"/>
        </xdr:cNvSpPr>
      </xdr:nvSpPr>
      <xdr:spPr bwMode="auto">
        <a:xfrm>
          <a:off x="1454150" y="254000"/>
          <a:ext cx="0" cy="25400"/>
        </a:xfrm>
        <a:prstGeom prst="line">
          <a:avLst/>
        </a:prstGeom>
        <a:noFill/>
        <a:ln w="9525">
          <a:solidFill>
            <a:srgbClr val="00808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7620</xdr:rowOff>
        </xdr:from>
        <xdr:to>
          <xdr:col>9</xdr:col>
          <xdr:colOff>693420</xdr:colOff>
          <xdr:row>84</xdr:row>
          <xdr:rowOff>0</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84</xdr:row>
          <xdr:rowOff>38100</xdr:rowOff>
        </xdr:from>
        <xdr:to>
          <xdr:col>9</xdr:col>
          <xdr:colOff>693420</xdr:colOff>
          <xdr:row>108</xdr:row>
          <xdr:rowOff>7620</xdr:rowOff>
        </xdr:to>
        <xdr:sp macro="" textlink="">
          <xdr:nvSpPr>
            <xdr:cNvPr id="7181" name="Object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109</xdr:row>
          <xdr:rowOff>45720</xdr:rowOff>
        </xdr:from>
        <xdr:to>
          <xdr:col>10</xdr:col>
          <xdr:colOff>7620</xdr:colOff>
          <xdr:row>141</xdr:row>
          <xdr:rowOff>45720</xdr:rowOff>
        </xdr:to>
        <xdr:sp macro="" textlink="">
          <xdr:nvSpPr>
            <xdr:cNvPr id="7182" name="Object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0</xdr:row>
          <xdr:rowOff>0</xdr:rowOff>
        </xdr:from>
        <xdr:to>
          <xdr:col>9</xdr:col>
          <xdr:colOff>754380</xdr:colOff>
          <xdr:row>37</xdr:row>
          <xdr:rowOff>1371600</xdr:rowOff>
        </xdr:to>
        <xdr:sp macro="" textlink="">
          <xdr:nvSpPr>
            <xdr:cNvPr id="7185" name="Object 17"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1206500</xdr:colOff>
      <xdr:row>1</xdr:row>
      <xdr:rowOff>0</xdr:rowOff>
    </xdr:from>
    <xdr:to>
      <xdr:col>2</xdr:col>
      <xdr:colOff>609600</xdr:colOff>
      <xdr:row>1</xdr:row>
      <xdr:rowOff>25400</xdr:rowOff>
    </xdr:to>
    <xdr:sp macro="" textlink="">
      <xdr:nvSpPr>
        <xdr:cNvPr id="16440" name="Line 14">
          <a:extLst>
            <a:ext uri="{FF2B5EF4-FFF2-40B4-BE49-F238E27FC236}">
              <a16:creationId xmlns:a16="http://schemas.microsoft.com/office/drawing/2014/main" id="{00000000-0008-0000-0400-000038400000}"/>
            </a:ext>
          </a:extLst>
        </xdr:cNvPr>
        <xdr:cNvSpPr>
          <a:spLocks noChangeShapeType="1"/>
        </xdr:cNvSpPr>
      </xdr:nvSpPr>
      <xdr:spPr bwMode="auto">
        <a:xfrm>
          <a:off x="1828800" y="254000"/>
          <a:ext cx="0" cy="25400"/>
        </a:xfrm>
        <a:prstGeom prst="line">
          <a:avLst/>
        </a:prstGeom>
        <a:noFill/>
        <a:ln w="9525">
          <a:solidFill>
            <a:srgbClr val="00808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1206500</xdr:colOff>
      <xdr:row>1</xdr:row>
      <xdr:rowOff>0</xdr:rowOff>
    </xdr:from>
    <xdr:to>
      <xdr:col>2</xdr:col>
      <xdr:colOff>609600</xdr:colOff>
      <xdr:row>1</xdr:row>
      <xdr:rowOff>25400</xdr:rowOff>
    </xdr:to>
    <xdr:sp macro="" textlink="">
      <xdr:nvSpPr>
        <xdr:cNvPr id="3135" name="Line 14">
          <a:extLst>
            <a:ext uri="{FF2B5EF4-FFF2-40B4-BE49-F238E27FC236}">
              <a16:creationId xmlns:a16="http://schemas.microsoft.com/office/drawing/2014/main" id="{00000000-0008-0000-0500-00003F0C0000}"/>
            </a:ext>
          </a:extLst>
        </xdr:cNvPr>
        <xdr:cNvSpPr>
          <a:spLocks noChangeShapeType="1"/>
        </xdr:cNvSpPr>
      </xdr:nvSpPr>
      <xdr:spPr bwMode="auto">
        <a:xfrm>
          <a:off x="1809750" y="254000"/>
          <a:ext cx="0" cy="25400"/>
        </a:xfrm>
        <a:prstGeom prst="line">
          <a:avLst/>
        </a:prstGeom>
        <a:noFill/>
        <a:ln w="9525">
          <a:solidFill>
            <a:srgbClr val="00808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289560</xdr:colOff>
          <xdr:row>45</xdr:row>
          <xdr:rowOff>114300</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0</xdr:rowOff>
        </xdr:from>
        <xdr:to>
          <xdr:col>9</xdr:col>
          <xdr:colOff>274320</xdr:colOff>
          <xdr:row>62</xdr:row>
          <xdr:rowOff>114300</xdr:rowOff>
        </xdr:to>
        <xdr:sp macro="" textlink="">
          <xdr:nvSpPr>
            <xdr:cNvPr id="3079" name="Object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1EE5D9-E3A8-41F6-982F-DC6C34B5FE08}" name="CuratorAccount" displayName="CuratorAccount" ref="A36:N86" totalsRowShown="0" headerRowDxfId="26" tableBorderDxfId="25" headerRowCellStyle="Currency">
  <autoFilter ref="A36:N86" xr:uid="{A61EE5D9-E3A8-41F6-982F-DC6C34B5FE0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202AF4F-FB61-427E-AF20-144DA7C866F8}" name="Date" dataDxfId="24"/>
    <tableColumn id="2" xr3:uid="{0448A491-824E-4889-8445-12C28796543E}" name="Description" dataDxfId="23"/>
    <tableColumn id="3" xr3:uid="{75774FC6-2E1F-4EF3-AE3D-61908FC3B8F9}" name="Type of fee" dataDxfId="22"/>
    <tableColumn id="4" xr3:uid="{D96FA4F1-BAA5-4F42-9CF4-4CC56E38B446}" name="Unit description" dataDxfId="21">
      <calculatedColumnFormula>IFERROR(INDEX(TableofFees[Units],MATCH(CuratorAccount[[#This Row],[Type of fee]],TableofFees[Type of fee],0)),"")</calculatedColumnFormula>
    </tableColumn>
    <tableColumn id="5" xr3:uid="{3F4D5485-B66C-4CF8-A0B2-0786A4B837E8}" name="Units" dataDxfId="20"/>
    <tableColumn id="7" xr3:uid="{2061A0B5-9B94-4FB1-95DC-A40EB71A9593}" name="Rate" dataDxfId="19">
      <calculatedColumnFormula>IFERROR(INDEX(TableofFees[Fee],MATCH(CuratorAccount[[#This Row],[Type of fee]],TableofFees[Type of fee],0)),"")</calculatedColumnFormula>
    </tableColumn>
    <tableColumn id="8" xr3:uid="{C89C54FD-AFE2-4993-800B-0BB6EDF72E50}" name="Receipted outlays" dataDxfId="18" dataCellStyle="Currency"/>
    <tableColumn id="9" xr3:uid="{DD0B2C73-5F13-4D6A-8412-B20F13093510}" name="Mileage" dataDxfId="17" dataCellStyle="Currency">
      <calculatedColumnFormula>IF(CuratorAccount[[#This Row],[Type of fee]]="Mileage", CuratorAccount[[#This Row],[Units]]*CuratorAccount[[#This Row],[Rate]],(0))</calculatedColumnFormula>
    </tableColumn>
    <tableColumn id="10" xr3:uid="{8F7EB4BC-67E4-47B3-80E3-D6F6B73D3BE0}" name="Fees" dataDxfId="16" dataCellStyle="Currency">
      <calculatedColumnFormula>IF(ISBLANK(CuratorAccount[[#This Row],[Type of fee]]),(0),IF(CuratorAccount[[#This Row],[Type of fee]]&lt;&gt;"Mileage", CuratorAccount[[#This Row],[Units]]*CuratorAccount[[#This Row],[Rate]], (0)))</calculatedColumnFormula>
    </tableColumn>
    <tableColumn id="11" xr3:uid="{070DFE63-D293-4362-9B97-39E57609F204}" name="Name of Curator" dataDxfId="15" dataCellStyle="Currency">
      <calculatedColumnFormula>aCurator</calculatedColumnFormula>
    </tableColumn>
    <tableColumn id="13" xr3:uid="{BD315DFE-0B6A-4E19-A475-4D1CFD179E57}" name="MHTSRef" dataDxfId="14" dataCellStyle="Currency">
      <calculatedColumnFormula>cMHTSRef</calculatedColumnFormula>
    </tableColumn>
    <tableColumn id="12" xr3:uid="{D4A536C2-2B06-4CEC-8820-0A436CD6E29D}" name="PO" dataDxfId="13" dataCellStyle="Currency">
      <calculatedColumnFormula>dPONo</calculatedColumnFormula>
    </tableColumn>
    <tableColumn id="14" xr3:uid="{FB33F574-0948-45D1-9152-F63C2A879022}" name="Inv No" dataDxfId="12" dataCellStyle="Currency">
      <calculatedColumnFormula>eInvNo</calculatedColumnFormula>
    </tableColumn>
    <tableColumn id="15" xr3:uid="{67D025F7-C09C-464F-A502-D82A53FA432E}" name="Inv Date" dataDxfId="11" dataCellStyle="Currency">
      <calculatedColumnFormula>fInvDate</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E9AE6F-CBB6-4DC6-933D-FED115EBB44C}" name="TableofFees" displayName="TableofFees" ref="A7:D21" totalsRowShown="0" headerRowDxfId="10" headerRowBorderDxfId="9" tableBorderDxfId="8" totalsRowBorderDxfId="7">
  <autoFilter ref="A7:D21" xr:uid="{44E9AE6F-CBB6-4DC6-933D-FED115EBB44C}"/>
  <tableColumns count="4">
    <tableColumn id="1" xr3:uid="{E07A5C37-E000-44BB-B5FF-BFA775119895}" name="Type of fee" dataDxfId="6"/>
    <tableColumn id="2" xr3:uid="{C27AEC76-B770-4CE1-A2D7-6E459EA91271}" name="Fee" dataDxfId="5"/>
    <tableColumn id="3" xr3:uid="{5AA9165F-A5A8-4F61-B77F-27120E274A92}" name="Full description" dataDxfId="4"/>
    <tableColumn id="5" xr3:uid="{8D53A7BC-77AF-4787-A3A6-9A240721394E}" name="Units" dataDxfId="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www.mhtscotland.gov.uk/mhts/Applications_and_Appeals_to_the_Tribunal/Curators_ad_litem"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package" Target="../embeddings/Microsoft_Word_Document5.docx"/><Relationship Id="rId5" Type="http://schemas.openxmlformats.org/officeDocument/2006/relationships/image" Target="../media/image5.emf"/><Relationship Id="rId4" Type="http://schemas.openxmlformats.org/officeDocument/2006/relationships/package" Target="../embeddings/Microsoft_Word_Document4.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K88"/>
  <sheetViews>
    <sheetView showGridLines="0" zoomScaleNormal="100" workbookViewId="0">
      <selection activeCell="M10" sqref="M10"/>
    </sheetView>
  </sheetViews>
  <sheetFormatPr defaultColWidth="9.109375" defaultRowHeight="15" x14ac:dyDescent="0.25"/>
  <cols>
    <col min="1" max="1" width="2.5546875" style="9" customWidth="1"/>
    <col min="2" max="9" width="9.109375" style="9"/>
    <col min="10" max="10" width="13" style="9" customWidth="1"/>
    <col min="11" max="16384" width="9.109375" style="9"/>
  </cols>
  <sheetData>
    <row r="1" spans="1:11" ht="20.399999999999999" x14ac:dyDescent="0.35">
      <c r="A1" s="18"/>
      <c r="B1" s="18"/>
      <c r="C1" s="18"/>
      <c r="D1" s="18"/>
      <c r="E1" s="18"/>
      <c r="F1" s="18"/>
      <c r="G1" s="18"/>
      <c r="H1" s="18"/>
      <c r="I1" s="18"/>
      <c r="J1" s="18"/>
      <c r="K1" s="18"/>
    </row>
    <row r="2" spans="1:11" ht="15" customHeight="1" x14ac:dyDescent="0.25">
      <c r="A2" s="3"/>
      <c r="B2" s="3"/>
      <c r="C2" s="3"/>
      <c r="F2" s="13"/>
    </row>
    <row r="3" spans="1:11" x14ac:dyDescent="0.25">
      <c r="A3" s="4"/>
      <c r="B3" s="4"/>
      <c r="C3" s="4"/>
      <c r="D3" s="4"/>
      <c r="E3" s="4"/>
      <c r="F3" s="4"/>
      <c r="G3" s="4"/>
      <c r="H3" s="4"/>
      <c r="I3" s="4"/>
      <c r="J3" s="4"/>
      <c r="K3" s="4"/>
    </row>
    <row r="4" spans="1:11" ht="33" customHeight="1" x14ac:dyDescent="0.25">
      <c r="A4" s="7"/>
      <c r="B4" s="7"/>
      <c r="C4" s="7"/>
      <c r="D4" s="7"/>
      <c r="E4" s="7"/>
      <c r="F4" s="7"/>
      <c r="G4" s="7"/>
      <c r="H4" s="7"/>
      <c r="I4" s="7"/>
      <c r="J4" s="7"/>
      <c r="K4" s="7"/>
    </row>
    <row r="38" ht="111.75" customHeight="1" x14ac:dyDescent="0.25"/>
    <row r="88" ht="15.75" customHeight="1" x14ac:dyDescent="0.25"/>
  </sheetData>
  <sheetProtection algorithmName="SHA-512" hashValue="egxLSm+1q/91yts5R27LJyiA6fNOHNYPFaEG4Zp3N6yqTweipR1YG0sOjVTRrBBQnNxX731bHPRl9NhGceAmPQ==" saltValue="D+Bjx39V1vLt8gg2SUy8aw==" spinCount="100000" sheet="1"/>
  <phoneticPr fontId="2" type="noConversion"/>
  <pageMargins left="0.7" right="0.7" top="0.75" bottom="0.75" header="0.3" footer="0.3"/>
  <pageSetup paperSize="9" fitToHeight="0" orientation="portrait" r:id="rId1"/>
  <rowBreaks count="1" manualBreakCount="1">
    <brk id="38" max="16383" man="1"/>
  </rowBreaks>
  <drawing r:id="rId2"/>
  <legacyDrawing r:id="rId3"/>
  <oleObjects>
    <mc:AlternateContent xmlns:mc="http://schemas.openxmlformats.org/markup-compatibility/2006">
      <mc:Choice Requires="x14">
        <oleObject progId="Word.Document.12" shapeId="7179" r:id="rId4">
          <objectPr defaultSize="0" r:id="rId5">
            <anchor moveWithCells="1">
              <from>
                <xdr:col>0</xdr:col>
                <xdr:colOff>0</xdr:colOff>
                <xdr:row>38</xdr:row>
                <xdr:rowOff>7620</xdr:rowOff>
              </from>
              <to>
                <xdr:col>9</xdr:col>
                <xdr:colOff>693420</xdr:colOff>
                <xdr:row>84</xdr:row>
                <xdr:rowOff>0</xdr:rowOff>
              </to>
            </anchor>
          </objectPr>
        </oleObject>
      </mc:Choice>
      <mc:Fallback>
        <oleObject progId="Word.Document.12" shapeId="7179" r:id="rId4"/>
      </mc:Fallback>
    </mc:AlternateContent>
    <mc:AlternateContent xmlns:mc="http://schemas.openxmlformats.org/markup-compatibility/2006">
      <mc:Choice Requires="x14">
        <oleObject progId="Word.Document.12" shapeId="7181" r:id="rId6">
          <objectPr defaultSize="0" r:id="rId7">
            <anchor moveWithCells="1">
              <from>
                <xdr:col>0</xdr:col>
                <xdr:colOff>0</xdr:colOff>
                <xdr:row>84</xdr:row>
                <xdr:rowOff>38100</xdr:rowOff>
              </from>
              <to>
                <xdr:col>9</xdr:col>
                <xdr:colOff>693420</xdr:colOff>
                <xdr:row>108</xdr:row>
                <xdr:rowOff>7620</xdr:rowOff>
              </to>
            </anchor>
          </objectPr>
        </oleObject>
      </mc:Choice>
      <mc:Fallback>
        <oleObject progId="Word.Document.12" shapeId="7181" r:id="rId6"/>
      </mc:Fallback>
    </mc:AlternateContent>
    <mc:AlternateContent xmlns:mc="http://schemas.openxmlformats.org/markup-compatibility/2006">
      <mc:Choice Requires="x14">
        <oleObject progId="Word.Document.12" shapeId="7182" r:id="rId8">
          <objectPr defaultSize="0" r:id="rId9">
            <anchor moveWithCells="1">
              <from>
                <xdr:col>1</xdr:col>
                <xdr:colOff>144780</xdr:colOff>
                <xdr:row>109</xdr:row>
                <xdr:rowOff>45720</xdr:rowOff>
              </from>
              <to>
                <xdr:col>10</xdr:col>
                <xdr:colOff>7620</xdr:colOff>
                <xdr:row>141</xdr:row>
                <xdr:rowOff>45720</xdr:rowOff>
              </to>
            </anchor>
          </objectPr>
        </oleObject>
      </mc:Choice>
      <mc:Fallback>
        <oleObject progId="Word.Document.12" shapeId="7182" r:id="rId8"/>
      </mc:Fallback>
    </mc:AlternateContent>
    <mc:AlternateContent xmlns:mc="http://schemas.openxmlformats.org/markup-compatibility/2006">
      <mc:Choice Requires="x14">
        <oleObject progId="Word.Document.12" shapeId="7185" r:id="rId10">
          <objectPr defaultSize="0" r:id="rId11">
            <anchor moveWithCells="1">
              <from>
                <xdr:col>1</xdr:col>
                <xdr:colOff>22860</xdr:colOff>
                <xdr:row>0</xdr:row>
                <xdr:rowOff>0</xdr:rowOff>
              </from>
              <to>
                <xdr:col>9</xdr:col>
                <xdr:colOff>754380</xdr:colOff>
                <xdr:row>37</xdr:row>
                <xdr:rowOff>1371600</xdr:rowOff>
              </to>
            </anchor>
          </objectPr>
        </oleObject>
      </mc:Choice>
      <mc:Fallback>
        <oleObject progId="Word.Document.12" shapeId="7185"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K119"/>
  <sheetViews>
    <sheetView showGridLines="0" zoomScale="90" zoomScaleNormal="90" workbookViewId="0">
      <selection activeCell="B54" sqref="B54"/>
    </sheetView>
  </sheetViews>
  <sheetFormatPr defaultColWidth="9.109375" defaultRowHeight="15" x14ac:dyDescent="0.25"/>
  <cols>
    <col min="1" max="1" width="20.5546875" style="3" customWidth="1"/>
    <col min="2" max="2" width="45.44140625" style="4" customWidth="1"/>
    <col min="3" max="3" width="37" style="4" customWidth="1"/>
    <col min="4" max="4" width="19.109375" style="4" customWidth="1"/>
    <col min="5" max="5" width="18.44140625" style="4" customWidth="1"/>
    <col min="6" max="6" width="22.44140625" style="4" bestFit="1" customWidth="1"/>
    <col min="7" max="7" width="15.5546875" style="4" bestFit="1" customWidth="1"/>
    <col min="8" max="8" width="15.5546875" style="6" bestFit="1" customWidth="1"/>
    <col min="9" max="9" width="17.109375" style="6" bestFit="1" customWidth="1"/>
    <col min="10" max="16384" width="9.109375" style="4"/>
  </cols>
  <sheetData>
    <row r="1" spans="1:11" ht="20.399999999999999" x14ac:dyDescent="0.35">
      <c r="A1" s="193" t="s">
        <v>65</v>
      </c>
      <c r="B1" s="193"/>
      <c r="C1" s="193"/>
      <c r="D1" s="193"/>
      <c r="E1" s="193"/>
      <c r="F1" s="193"/>
      <c r="G1" s="193"/>
      <c r="H1" s="193"/>
      <c r="I1" s="193"/>
      <c r="J1" s="3"/>
      <c r="K1" s="3"/>
    </row>
    <row r="2" spans="1:11" x14ac:dyDescent="0.25">
      <c r="A2" s="58"/>
      <c r="B2" s="58"/>
      <c r="C2" s="58"/>
      <c r="D2" s="58"/>
      <c r="E2" s="58"/>
      <c r="F2" s="58"/>
      <c r="G2" s="58"/>
      <c r="H2" s="59"/>
      <c r="I2" s="59"/>
      <c r="J2" s="3"/>
      <c r="K2" s="3"/>
    </row>
    <row r="3" spans="1:11" ht="17.399999999999999" x14ac:dyDescent="0.25">
      <c r="A3" s="194" t="s">
        <v>68</v>
      </c>
      <c r="B3" s="194"/>
      <c r="C3" s="194"/>
      <c r="D3" s="194"/>
      <c r="E3" s="194"/>
      <c r="F3" s="194"/>
      <c r="G3" s="194"/>
      <c r="H3" s="194"/>
      <c r="I3" s="194"/>
    </row>
    <row r="4" spans="1:11" ht="15.6" x14ac:dyDescent="0.3">
      <c r="A4" s="194" t="s">
        <v>90</v>
      </c>
      <c r="B4" s="194"/>
      <c r="C4" s="194"/>
      <c r="D4" s="194"/>
      <c r="E4" s="194"/>
      <c r="F4" s="194"/>
      <c r="G4" s="194"/>
      <c r="H4" s="194"/>
      <c r="I4" s="194"/>
    </row>
    <row r="5" spans="1:11" x14ac:dyDescent="0.25">
      <c r="A5" s="58"/>
      <c r="B5" s="60"/>
      <c r="C5" s="60"/>
      <c r="D5" s="60"/>
      <c r="E5" s="60"/>
      <c r="F5" s="60"/>
      <c r="G5" s="60"/>
      <c r="H5" s="61"/>
      <c r="I5" s="61"/>
    </row>
    <row r="6" spans="1:11" ht="15.6" x14ac:dyDescent="0.3">
      <c r="A6" s="195" t="s">
        <v>69</v>
      </c>
      <c r="B6" s="195"/>
      <c r="C6" s="195"/>
      <c r="D6" s="195"/>
      <c r="E6" s="195"/>
      <c r="F6" s="195"/>
      <c r="G6" s="195"/>
      <c r="H6" s="195"/>
      <c r="I6" s="195"/>
      <c r="J6" s="16"/>
      <c r="K6" s="16"/>
    </row>
    <row r="7" spans="1:11" ht="15.6" x14ac:dyDescent="0.3">
      <c r="A7" s="62"/>
      <c r="B7" s="62"/>
      <c r="C7" s="62"/>
      <c r="D7" s="62"/>
      <c r="E7" s="62"/>
      <c r="F7" s="62"/>
      <c r="G7" s="62"/>
      <c r="H7" s="62"/>
      <c r="I7" s="62"/>
      <c r="J7" s="16"/>
      <c r="K7" s="16"/>
    </row>
    <row r="8" spans="1:11" ht="15.6" x14ac:dyDescent="0.3">
      <c r="A8" s="196" t="s">
        <v>73</v>
      </c>
      <c r="B8" s="197"/>
      <c r="C8" s="197"/>
      <c r="D8" s="197"/>
      <c r="E8" s="197"/>
      <c r="F8" s="197"/>
      <c r="G8" s="197"/>
      <c r="H8" s="197"/>
      <c r="I8" s="197"/>
      <c r="J8" s="16"/>
      <c r="K8" s="16"/>
    </row>
    <row r="9" spans="1:11" ht="15.6" thickBot="1" x14ac:dyDescent="0.3">
      <c r="A9" s="58"/>
      <c r="B9" s="60"/>
      <c r="C9" s="60"/>
      <c r="D9" s="60"/>
      <c r="E9" s="60"/>
      <c r="F9" s="60"/>
      <c r="G9" s="60"/>
      <c r="H9" s="61"/>
      <c r="I9" s="61"/>
    </row>
    <row r="10" spans="1:11" ht="16.2" thickBot="1" x14ac:dyDescent="0.35">
      <c r="A10" s="63" t="s">
        <v>0</v>
      </c>
      <c r="B10" s="173" t="s">
        <v>79</v>
      </c>
      <c r="C10" s="174"/>
      <c r="D10" s="174"/>
      <c r="E10" s="174"/>
      <c r="F10" s="174"/>
      <c r="G10" s="174"/>
      <c r="H10" s="174"/>
      <c r="I10" s="175"/>
    </row>
    <row r="11" spans="1:11" ht="31.8" thickBot="1" x14ac:dyDescent="0.35">
      <c r="A11" s="63" t="s">
        <v>1</v>
      </c>
      <c r="B11" s="173" t="s">
        <v>75</v>
      </c>
      <c r="C11" s="174"/>
      <c r="D11" s="174"/>
      <c r="E11" s="174"/>
      <c r="F11" s="174"/>
      <c r="G11" s="174"/>
      <c r="H11" s="174"/>
      <c r="I11" s="175"/>
    </row>
    <row r="12" spans="1:11" ht="15.6" x14ac:dyDescent="0.3">
      <c r="A12" s="63" t="s">
        <v>46</v>
      </c>
      <c r="B12" s="188" t="s">
        <v>76</v>
      </c>
      <c r="C12" s="189"/>
      <c r="D12" s="189"/>
      <c r="E12" s="189"/>
      <c r="F12" s="189"/>
      <c r="G12" s="189"/>
      <c r="H12" s="189"/>
      <c r="I12" s="190"/>
    </row>
    <row r="13" spans="1:11" ht="15.6" x14ac:dyDescent="0.3">
      <c r="A13" s="63"/>
      <c r="B13" s="191" t="s">
        <v>77</v>
      </c>
      <c r="C13" s="179"/>
      <c r="D13" s="179"/>
      <c r="E13" s="179"/>
      <c r="F13" s="179"/>
      <c r="G13" s="179"/>
      <c r="H13" s="179"/>
      <c r="I13" s="192"/>
    </row>
    <row r="14" spans="1:11" ht="15.6" x14ac:dyDescent="0.3">
      <c r="A14" s="63"/>
      <c r="B14" s="191" t="s">
        <v>78</v>
      </c>
      <c r="C14" s="179"/>
      <c r="D14" s="179"/>
      <c r="E14" s="179"/>
      <c r="F14" s="179"/>
      <c r="G14" s="179"/>
      <c r="H14" s="179"/>
      <c r="I14" s="192"/>
    </row>
    <row r="15" spans="1:11" ht="15.6" x14ac:dyDescent="0.3">
      <c r="A15" s="63"/>
      <c r="B15" s="191"/>
      <c r="C15" s="179"/>
      <c r="D15" s="179"/>
      <c r="E15" s="179"/>
      <c r="F15" s="179"/>
      <c r="G15" s="179"/>
      <c r="H15" s="179"/>
      <c r="I15" s="192"/>
    </row>
    <row r="16" spans="1:11" ht="16.2" thickBot="1" x14ac:dyDescent="0.35">
      <c r="A16" s="63"/>
      <c r="B16" s="200"/>
      <c r="C16" s="201"/>
      <c r="D16" s="201"/>
      <c r="E16" s="201"/>
      <c r="F16" s="201"/>
      <c r="G16" s="201"/>
      <c r="H16" s="201"/>
      <c r="I16" s="202"/>
    </row>
    <row r="17" spans="1:9" ht="16.2" thickBot="1" x14ac:dyDescent="0.35">
      <c r="A17" s="63"/>
      <c r="B17" s="60"/>
      <c r="C17" s="60"/>
      <c r="D17" s="60"/>
      <c r="E17" s="60"/>
      <c r="F17" s="60"/>
      <c r="G17" s="60"/>
      <c r="H17" s="60"/>
      <c r="I17" s="60"/>
    </row>
    <row r="18" spans="1:9" ht="33" customHeight="1" thickBot="1" x14ac:dyDescent="0.35">
      <c r="A18" s="57" t="s">
        <v>85</v>
      </c>
      <c r="B18" s="203"/>
      <c r="C18" s="204"/>
      <c r="D18" s="204"/>
      <c r="E18" s="204"/>
      <c r="F18" s="204"/>
      <c r="G18" s="204"/>
      <c r="H18" s="204"/>
      <c r="I18" s="205"/>
    </row>
    <row r="19" spans="1:9" ht="16.2" thickBot="1" x14ac:dyDescent="0.35">
      <c r="A19" s="63"/>
      <c r="B19" s="60"/>
      <c r="C19" s="60"/>
      <c r="D19" s="60"/>
      <c r="E19" s="60"/>
      <c r="F19" s="60"/>
      <c r="G19" s="60"/>
      <c r="H19" s="61"/>
      <c r="I19" s="61"/>
    </row>
    <row r="20" spans="1:9" ht="47.4" thickBot="1" x14ac:dyDescent="0.35">
      <c r="A20" s="63" t="s">
        <v>47</v>
      </c>
      <c r="B20" s="173"/>
      <c r="C20" s="174"/>
      <c r="D20" s="174"/>
      <c r="E20" s="174"/>
      <c r="F20" s="174"/>
      <c r="G20" s="174"/>
      <c r="H20" s="174"/>
      <c r="I20" s="175"/>
    </row>
    <row r="21" spans="1:9" ht="16.2" thickBot="1" x14ac:dyDescent="0.35">
      <c r="A21" s="63"/>
      <c r="B21" s="60"/>
      <c r="C21" s="60"/>
      <c r="D21" s="60"/>
      <c r="E21" s="60"/>
      <c r="F21" s="60"/>
      <c r="G21" s="60"/>
      <c r="H21" s="61"/>
      <c r="I21" s="61"/>
    </row>
    <row r="22" spans="1:9" ht="68.25" customHeight="1" thickBot="1" x14ac:dyDescent="0.35">
      <c r="A22" s="63" t="s">
        <v>82</v>
      </c>
      <c r="B22" s="173" t="s">
        <v>87</v>
      </c>
      <c r="C22" s="174"/>
      <c r="D22" s="174"/>
      <c r="E22" s="174"/>
      <c r="F22" s="174"/>
      <c r="G22" s="174"/>
      <c r="H22" s="174"/>
      <c r="I22" s="175"/>
    </row>
    <row r="23" spans="1:9" ht="16.2" thickBot="1" x14ac:dyDescent="0.35">
      <c r="A23" s="63"/>
      <c r="B23" s="60"/>
      <c r="C23" s="60"/>
      <c r="D23" s="60"/>
      <c r="E23" s="60"/>
      <c r="F23" s="60"/>
      <c r="G23" s="60"/>
      <c r="H23" s="61"/>
      <c r="I23" s="61"/>
    </row>
    <row r="24" spans="1:9" ht="31.8" thickBot="1" x14ac:dyDescent="0.35">
      <c r="A24" s="63" t="s">
        <v>2</v>
      </c>
      <c r="B24" s="173" t="s">
        <v>88</v>
      </c>
      <c r="C24" s="174"/>
      <c r="D24" s="174"/>
      <c r="E24" s="174"/>
      <c r="F24" s="174"/>
      <c r="G24" s="174"/>
      <c r="H24" s="174"/>
      <c r="I24" s="175"/>
    </row>
    <row r="25" spans="1:9" ht="16.2" thickBot="1" x14ac:dyDescent="0.35">
      <c r="A25" s="63"/>
      <c r="B25" s="64"/>
      <c r="C25" s="64"/>
      <c r="D25" s="64"/>
      <c r="E25" s="64"/>
      <c r="F25" s="64"/>
      <c r="G25" s="64"/>
      <c r="H25" s="64"/>
      <c r="I25" s="64"/>
    </row>
    <row r="26" spans="1:9" ht="16.2" thickBot="1" x14ac:dyDescent="0.35">
      <c r="A26" s="63" t="s">
        <v>72</v>
      </c>
      <c r="B26" s="173"/>
      <c r="C26" s="198"/>
      <c r="D26" s="198"/>
      <c r="E26" s="198"/>
      <c r="F26" s="198"/>
      <c r="G26" s="198"/>
      <c r="H26" s="198"/>
      <c r="I26" s="199"/>
    </row>
    <row r="27" spans="1:9" ht="16.2" thickBot="1" x14ac:dyDescent="0.35">
      <c r="A27" s="63"/>
      <c r="B27" s="60"/>
      <c r="C27" s="60"/>
      <c r="D27" s="60"/>
      <c r="E27" s="60"/>
      <c r="F27" s="60"/>
      <c r="G27" s="60"/>
      <c r="H27" s="61"/>
      <c r="I27" s="61"/>
    </row>
    <row r="28" spans="1:9" ht="16.2" thickBot="1" x14ac:dyDescent="0.35">
      <c r="A28" s="63" t="s">
        <v>66</v>
      </c>
      <c r="B28" s="187">
        <v>44347</v>
      </c>
      <c r="C28" s="174"/>
      <c r="D28" s="174"/>
      <c r="E28" s="174"/>
      <c r="F28" s="174"/>
      <c r="G28" s="174"/>
      <c r="H28" s="174"/>
      <c r="I28" s="175"/>
    </row>
    <row r="29" spans="1:9" ht="15.6" x14ac:dyDescent="0.3">
      <c r="A29" s="65"/>
      <c r="B29" s="65"/>
      <c r="C29" s="179"/>
      <c r="D29" s="179"/>
      <c r="E29" s="60"/>
      <c r="F29" s="60"/>
      <c r="G29" s="60"/>
      <c r="H29" s="61"/>
      <c r="I29" s="61"/>
    </row>
    <row r="30" spans="1:9" x14ac:dyDescent="0.25">
      <c r="A30" s="58"/>
      <c r="B30" s="60"/>
      <c r="C30" s="60"/>
      <c r="D30" s="60"/>
      <c r="E30" s="60"/>
      <c r="F30" s="60"/>
      <c r="G30" s="60"/>
      <c r="H30" s="61"/>
      <c r="I30" s="61"/>
    </row>
    <row r="31" spans="1:9" ht="31.2" x14ac:dyDescent="0.3">
      <c r="A31" s="79" t="s">
        <v>3</v>
      </c>
      <c r="B31" s="79" t="s">
        <v>4</v>
      </c>
      <c r="C31" s="79" t="s">
        <v>5</v>
      </c>
      <c r="D31" s="79" t="s">
        <v>74</v>
      </c>
      <c r="E31" s="79" t="s">
        <v>55</v>
      </c>
      <c r="F31" s="79" t="s">
        <v>56</v>
      </c>
      <c r="G31" s="80" t="s">
        <v>70</v>
      </c>
      <c r="H31" s="81" t="s">
        <v>11</v>
      </c>
      <c r="I31" s="81" t="s">
        <v>71</v>
      </c>
    </row>
    <row r="32" spans="1:9" ht="30" x14ac:dyDescent="0.25">
      <c r="A32" s="87">
        <v>44325</v>
      </c>
      <c r="B32" s="88" t="s">
        <v>100</v>
      </c>
      <c r="C32" s="89" t="s">
        <v>16</v>
      </c>
      <c r="D32" s="94" t="str">
        <f>IF(C32&lt;&gt;"",VLOOKUP(C32,TableofFees[#All],4,FALSE),"")</f>
        <v>Blocks of 5 mins</v>
      </c>
      <c r="E32" s="90">
        <v>1</v>
      </c>
      <c r="F32" s="89">
        <f>IF(C32&lt;&gt;"",VLOOKUP(C32,'Table of Fees'!$A$8:$B$21,2,FALSE),0)</f>
        <v>3.64</v>
      </c>
      <c r="G32" s="89"/>
      <c r="H32" s="91">
        <f>IF(F32=0.55,(F32*E32),(0))</f>
        <v>0</v>
      </c>
      <c r="I32" s="91">
        <f>IF(OR(F32=0.08,F32&gt;2.91),(F32*E32),(0))</f>
        <v>3.64</v>
      </c>
    </row>
    <row r="33" spans="1:9" x14ac:dyDescent="0.25">
      <c r="A33" s="92"/>
      <c r="B33" s="93" t="s">
        <v>101</v>
      </c>
      <c r="C33" s="12" t="s">
        <v>9</v>
      </c>
      <c r="D33" s="94" t="str">
        <f>IF(C33&lt;&gt;"",VLOOKUP(C33,TableofFees[#All],4,FALSE),"")</f>
        <v>Blocks of 15 mins</v>
      </c>
      <c r="E33" s="94">
        <v>2</v>
      </c>
      <c r="F33" s="95">
        <f>IF(C33&lt;&gt;"",VLOOKUP(C33,'Table of Fees'!$A$8:$B$21,2,FALSE),0)</f>
        <v>15.97</v>
      </c>
      <c r="G33" s="91"/>
      <c r="H33" s="91">
        <f t="shared" ref="H33:H44" si="0">IF(F33=0.55,(F33*E33),(0))</f>
        <v>0</v>
      </c>
      <c r="I33" s="91">
        <f>IF(OR(F33=0.08,F33&gt;2.91),(F33*E33),(0))</f>
        <v>31.94</v>
      </c>
    </row>
    <row r="34" spans="1:9" ht="30" x14ac:dyDescent="0.25">
      <c r="A34" s="92">
        <v>44326</v>
      </c>
      <c r="B34" s="93" t="s">
        <v>94</v>
      </c>
      <c r="C34" s="94" t="s">
        <v>10</v>
      </c>
      <c r="D34" s="94" t="str">
        <f>IF(C34&lt;&gt;"",VLOOKUP(C34,TableofFees[#All],4,FALSE),"")</f>
        <v>Blocks of 15 mins</v>
      </c>
      <c r="E34" s="94">
        <v>2</v>
      </c>
      <c r="F34" s="95">
        <f>IF(C34&lt;&gt;"",VLOOKUP(C34,'Table of Fees'!$A$8:$B$21,2,FALSE),0)</f>
        <v>8.01</v>
      </c>
      <c r="G34" s="91"/>
      <c r="H34" s="91">
        <f t="shared" si="0"/>
        <v>0</v>
      </c>
      <c r="I34" s="91">
        <f t="shared" ref="I34:I79" si="1">IF(OR(F34=0.08,F34&gt;2.91),(F34*E34),(0))</f>
        <v>16.02</v>
      </c>
    </row>
    <row r="35" spans="1:9" x14ac:dyDescent="0.25">
      <c r="A35" s="92"/>
      <c r="B35" s="93" t="s">
        <v>95</v>
      </c>
      <c r="C35" s="94" t="s">
        <v>9</v>
      </c>
      <c r="D35" s="94" t="str">
        <f>IF(C35&lt;&gt;"",VLOOKUP(C35,TableofFees[#All],4,FALSE),"")</f>
        <v>Blocks of 15 mins</v>
      </c>
      <c r="E35" s="94">
        <v>3</v>
      </c>
      <c r="F35" s="95">
        <f>IF(C35&lt;&gt;"",VLOOKUP(C35,'Table of Fees'!$A$8:$B$21,2,FALSE),0)</f>
        <v>15.97</v>
      </c>
      <c r="G35" s="91"/>
      <c r="H35" s="91">
        <f t="shared" si="0"/>
        <v>0</v>
      </c>
      <c r="I35" s="91">
        <f t="shared" si="1"/>
        <v>47.91</v>
      </c>
    </row>
    <row r="36" spans="1:9" ht="30" x14ac:dyDescent="0.25">
      <c r="A36" s="96"/>
      <c r="B36" s="93" t="s">
        <v>102</v>
      </c>
      <c r="C36" s="94" t="s">
        <v>11</v>
      </c>
      <c r="D36" s="94" t="str">
        <f>IF(C36&lt;&gt;"",VLOOKUP(C36,TableofFees[#All],4,FALSE),"")</f>
        <v>Miles</v>
      </c>
      <c r="E36" s="94">
        <v>13</v>
      </c>
      <c r="F36" s="95">
        <f>IF(C36&lt;&gt;"",VLOOKUP(C36,'Table of Fees'!$A$8:$B$21,2,FALSE),0)</f>
        <v>0.55000000000000004</v>
      </c>
      <c r="G36" s="91"/>
      <c r="H36" s="91">
        <f t="shared" si="0"/>
        <v>7.15</v>
      </c>
      <c r="I36" s="91">
        <f t="shared" si="1"/>
        <v>0</v>
      </c>
    </row>
    <row r="37" spans="1:9" ht="30" x14ac:dyDescent="0.25">
      <c r="A37" s="96"/>
      <c r="B37" s="93" t="s">
        <v>96</v>
      </c>
      <c r="C37" s="94" t="s">
        <v>16</v>
      </c>
      <c r="D37" s="94" t="str">
        <f>IF(C37&lt;&gt;"",VLOOKUP(C37,TableofFees[#All],4,FALSE),"")</f>
        <v>Blocks of 5 mins</v>
      </c>
      <c r="E37" s="94">
        <v>3</v>
      </c>
      <c r="F37" s="95">
        <f>IF(C37&lt;&gt;"",VLOOKUP(C37,'Table of Fees'!$A$8:$B$21,2,FALSE),0)</f>
        <v>3.64</v>
      </c>
      <c r="G37" s="91"/>
      <c r="H37" s="91">
        <f t="shared" si="0"/>
        <v>0</v>
      </c>
      <c r="I37" s="91">
        <f t="shared" si="1"/>
        <v>10.92</v>
      </c>
    </row>
    <row r="38" spans="1:9" ht="30" x14ac:dyDescent="0.25">
      <c r="A38" s="92">
        <v>44329</v>
      </c>
      <c r="B38" s="93" t="s">
        <v>32</v>
      </c>
      <c r="C38" s="94" t="s">
        <v>12</v>
      </c>
      <c r="D38" s="94" t="str">
        <f>IF(C38&lt;&gt;"",VLOOKUP(C38,TableofFees[#All],4,FALSE),"")</f>
        <v>Pages</v>
      </c>
      <c r="E38" s="94">
        <v>1</v>
      </c>
      <c r="F38" s="95">
        <f>IF(C38&lt;&gt;"",VLOOKUP(C38,'Table of Fees'!$A$8:$B$21,2,FALSE),0)</f>
        <v>9.1</v>
      </c>
      <c r="G38" s="91"/>
      <c r="H38" s="91">
        <f t="shared" si="0"/>
        <v>0</v>
      </c>
      <c r="I38" s="91">
        <f t="shared" si="1"/>
        <v>9.1</v>
      </c>
    </row>
    <row r="39" spans="1:9" x14ac:dyDescent="0.25">
      <c r="A39" s="92">
        <v>44331</v>
      </c>
      <c r="B39" s="93" t="s">
        <v>97</v>
      </c>
      <c r="C39" s="94" t="s">
        <v>9</v>
      </c>
      <c r="D39" s="94" t="str">
        <f>IF(C39&lt;&gt;"",VLOOKUP(C39,TableofFees[#All],4,FALSE),"")</f>
        <v>Blocks of 15 mins</v>
      </c>
      <c r="E39" s="94">
        <v>2</v>
      </c>
      <c r="F39" s="95">
        <f>IF(C39&lt;&gt;"",VLOOKUP(C39,'Table of Fees'!$A$8:$B$21,2,FALSE),0)</f>
        <v>15.97</v>
      </c>
      <c r="G39" s="91"/>
      <c r="H39" s="91">
        <f t="shared" si="0"/>
        <v>0</v>
      </c>
      <c r="I39" s="91">
        <f>IF(OR(F39=0.08,F39&gt;2.91),(F39*E39),(0))</f>
        <v>31.94</v>
      </c>
    </row>
    <row r="40" spans="1:9" ht="30" x14ac:dyDescent="0.25">
      <c r="A40" s="92">
        <v>44332</v>
      </c>
      <c r="B40" s="93" t="s">
        <v>98</v>
      </c>
      <c r="C40" s="94" t="s">
        <v>10</v>
      </c>
      <c r="D40" s="94" t="str">
        <f>IF(C40&lt;&gt;"",VLOOKUP(C40,TableofFees[#All],4,FALSE),"")</f>
        <v>Blocks of 15 mins</v>
      </c>
      <c r="E40" s="94">
        <v>2</v>
      </c>
      <c r="F40" s="95">
        <f>IF(C40&lt;&gt;"",VLOOKUP(C40,'Table of Fees'!$A$8:$B$21,2,FALSE),0)</f>
        <v>8.01</v>
      </c>
      <c r="G40" s="91"/>
      <c r="H40" s="91">
        <f t="shared" si="0"/>
        <v>0</v>
      </c>
      <c r="I40" s="91">
        <f t="shared" si="1"/>
        <v>16.02</v>
      </c>
    </row>
    <row r="41" spans="1:9" ht="30" x14ac:dyDescent="0.25">
      <c r="A41" s="92"/>
      <c r="B41" s="93" t="s">
        <v>99</v>
      </c>
      <c r="C41" s="94" t="s">
        <v>9</v>
      </c>
      <c r="D41" s="94" t="str">
        <f>IF(C41&lt;&gt;"",VLOOKUP(C41,TableofFees[#All],4,FALSE),"")</f>
        <v>Blocks of 15 mins</v>
      </c>
      <c r="E41" s="94">
        <v>1</v>
      </c>
      <c r="F41" s="95">
        <f>IF(C41&lt;&gt;"",VLOOKUP(C41,'Table of Fees'!$A$8:$B$21,2,FALSE),0)</f>
        <v>15.97</v>
      </c>
      <c r="G41" s="91"/>
      <c r="H41" s="91">
        <f t="shared" si="0"/>
        <v>0</v>
      </c>
      <c r="I41" s="91">
        <f t="shared" si="1"/>
        <v>15.97</v>
      </c>
    </row>
    <row r="42" spans="1:9" x14ac:dyDescent="0.25">
      <c r="A42" s="92"/>
      <c r="B42" s="93" t="s">
        <v>33</v>
      </c>
      <c r="C42" s="94" t="s">
        <v>7</v>
      </c>
      <c r="D42" s="94" t="str">
        <f>IF(C42&lt;&gt;"",VLOOKUP(C42,TableofFees[#All],4,FALSE),"")</f>
        <v>First 30 mins</v>
      </c>
      <c r="E42" s="94">
        <v>1</v>
      </c>
      <c r="F42" s="95">
        <f>IF(C42&lt;&gt;"",VLOOKUP(C42,'Table of Fees'!$A$8:$B$21,2,FALSE),0)</f>
        <v>41.51</v>
      </c>
      <c r="G42" s="91"/>
      <c r="H42" s="91">
        <f t="shared" si="0"/>
        <v>0</v>
      </c>
      <c r="I42" s="91">
        <f t="shared" si="1"/>
        <v>41.51</v>
      </c>
    </row>
    <row r="43" spans="1:9" x14ac:dyDescent="0.25">
      <c r="A43" s="96"/>
      <c r="B43" s="93" t="s">
        <v>33</v>
      </c>
      <c r="C43" s="94" t="s">
        <v>8</v>
      </c>
      <c r="D43" s="94" t="str">
        <f>IF(C43&lt;&gt;"",VLOOKUP(C43,TableofFees[#All],4,FALSE),"")</f>
        <v>Blocks of 15 mins</v>
      </c>
      <c r="E43" s="94">
        <v>2</v>
      </c>
      <c r="F43" s="95">
        <f>IF(C43&lt;&gt;"",VLOOKUP(C43,'Table of Fees'!$A$8:$B$21,2,FALSE),0)</f>
        <v>20.79</v>
      </c>
      <c r="G43" s="91"/>
      <c r="H43" s="91">
        <f t="shared" si="0"/>
        <v>0</v>
      </c>
      <c r="I43" s="91">
        <f t="shared" si="1"/>
        <v>41.58</v>
      </c>
    </row>
    <row r="44" spans="1:9" x14ac:dyDescent="0.25">
      <c r="A44" s="82"/>
      <c r="B44" s="83" t="s">
        <v>67</v>
      </c>
      <c r="C44" s="84" t="s">
        <v>34</v>
      </c>
      <c r="D44" s="94" t="str">
        <f>IF(C44&lt;&gt;"",VLOOKUP(C44,TableofFees[#All],4,FALSE),"")</f>
        <v>n/a</v>
      </c>
      <c r="E44" s="84"/>
      <c r="F44" s="85">
        <f>IF(C44&lt;&gt;"",VLOOKUP(C44,'Table of Fees'!$A$8:$B$21,2,FALSE),0)</f>
        <v>0</v>
      </c>
      <c r="G44" s="86">
        <v>1.5</v>
      </c>
      <c r="H44" s="91">
        <f t="shared" si="0"/>
        <v>0</v>
      </c>
      <c r="I44" s="86">
        <f t="shared" si="1"/>
        <v>0</v>
      </c>
    </row>
    <row r="45" spans="1:9" x14ac:dyDescent="0.25">
      <c r="A45" s="66"/>
      <c r="B45" s="67"/>
      <c r="C45" s="42"/>
      <c r="D45" s="42" t="str">
        <f>IF(C45&lt;&gt;"",VLOOKUP(C45,#REF!,2,FALSE),"")</f>
        <v/>
      </c>
      <c r="E45" s="42"/>
      <c r="F45" s="43">
        <f>IF(C45&lt;&gt;"",VLOOKUP(C45,'Table of Fees'!$A$8:$B$21,2,FALSE),0)</f>
        <v>0</v>
      </c>
      <c r="G45" s="44"/>
      <c r="H45" s="44">
        <f t="shared" ref="H45:H79" si="2">IF(F45=0.45,(F45*E45),(0))</f>
        <v>0</v>
      </c>
      <c r="I45" s="44">
        <f t="shared" si="1"/>
        <v>0</v>
      </c>
    </row>
    <row r="46" spans="1:9" x14ac:dyDescent="0.25">
      <c r="A46" s="68"/>
      <c r="B46" s="67"/>
      <c r="C46" s="42"/>
      <c r="D46" s="42" t="str">
        <f>IF(C46&lt;&gt;"",VLOOKUP(C46,#REF!,2,FALSE),"")</f>
        <v/>
      </c>
      <c r="E46" s="42"/>
      <c r="F46" s="43">
        <f>IF(C46&lt;&gt;"",VLOOKUP(C46,'Table of Fees'!$A$8:$B$21,2,FALSE),0)</f>
        <v>0</v>
      </c>
      <c r="G46" s="44"/>
      <c r="H46" s="44">
        <f t="shared" si="2"/>
        <v>0</v>
      </c>
      <c r="I46" s="44">
        <f t="shared" si="1"/>
        <v>0</v>
      </c>
    </row>
    <row r="47" spans="1:9" x14ac:dyDescent="0.25">
      <c r="A47" s="66"/>
      <c r="B47" s="67"/>
      <c r="C47" s="42"/>
      <c r="D47" s="42" t="str">
        <f>IF(C47&lt;&gt;"",VLOOKUP(C47,#REF!,2,FALSE),"")</f>
        <v/>
      </c>
      <c r="E47" s="42"/>
      <c r="F47" s="43">
        <f>IF(C47&lt;&gt;"",VLOOKUP(C47,'Table of Fees'!$A$8:$B$21,2,FALSE),0)</f>
        <v>0</v>
      </c>
      <c r="G47" s="44"/>
      <c r="H47" s="44">
        <f t="shared" si="2"/>
        <v>0</v>
      </c>
      <c r="I47" s="44">
        <f t="shared" si="1"/>
        <v>0</v>
      </c>
    </row>
    <row r="48" spans="1:9" x14ac:dyDescent="0.25">
      <c r="A48" s="68"/>
      <c r="B48" s="67"/>
      <c r="C48" s="42"/>
      <c r="D48" s="42" t="str">
        <f>IF(C48&lt;&gt;"",VLOOKUP(C48,#REF!,2,FALSE),"")</f>
        <v/>
      </c>
      <c r="E48" s="42"/>
      <c r="F48" s="43">
        <f>IF(C48&lt;&gt;"",VLOOKUP(C48,'Table of Fees'!$A$8:$B$21,2,FALSE),0)</f>
        <v>0</v>
      </c>
      <c r="G48" s="44"/>
      <c r="H48" s="44">
        <f t="shared" si="2"/>
        <v>0</v>
      </c>
      <c r="I48" s="44">
        <f t="shared" si="1"/>
        <v>0</v>
      </c>
    </row>
    <row r="49" spans="1:9" x14ac:dyDescent="0.25">
      <c r="A49" s="68"/>
      <c r="B49" s="67"/>
      <c r="C49" s="42"/>
      <c r="D49" s="42" t="str">
        <f>IF(C49&lt;&gt;"",VLOOKUP(C49,#REF!,2,FALSE),"")</f>
        <v/>
      </c>
      <c r="E49" s="42"/>
      <c r="F49" s="43">
        <f>IF(C49&lt;&gt;"",VLOOKUP(C49,'Table of Fees'!$A$8:$B$21,2,FALSE),0)</f>
        <v>0</v>
      </c>
      <c r="G49" s="44"/>
      <c r="H49" s="44">
        <f t="shared" si="2"/>
        <v>0</v>
      </c>
      <c r="I49" s="44">
        <f t="shared" si="1"/>
        <v>0</v>
      </c>
    </row>
    <row r="50" spans="1:9" x14ac:dyDescent="0.25">
      <c r="A50" s="68"/>
      <c r="B50" s="67"/>
      <c r="C50" s="42"/>
      <c r="D50" s="42" t="str">
        <f>IF(C50&lt;&gt;"",VLOOKUP(C50,#REF!,2,FALSE),"")</f>
        <v/>
      </c>
      <c r="E50" s="42"/>
      <c r="F50" s="43">
        <f>IF(C50&lt;&gt;"",VLOOKUP(C50,'Table of Fees'!$A$8:$B$21,2,FALSE),0)</f>
        <v>0</v>
      </c>
      <c r="G50" s="44"/>
      <c r="H50" s="44">
        <f t="shared" si="2"/>
        <v>0</v>
      </c>
      <c r="I50" s="44">
        <f t="shared" si="1"/>
        <v>0</v>
      </c>
    </row>
    <row r="51" spans="1:9" x14ac:dyDescent="0.25">
      <c r="A51" s="68"/>
      <c r="B51" s="67"/>
      <c r="C51" s="42"/>
      <c r="D51" s="42" t="str">
        <f>IF(C51&lt;&gt;"",VLOOKUP(C51,#REF!,2,FALSE),"")</f>
        <v/>
      </c>
      <c r="E51" s="42"/>
      <c r="F51" s="43">
        <f>IF(C51&lt;&gt;"",VLOOKUP(C51,'Table of Fees'!$A$8:$B$21,2,FALSE),0)</f>
        <v>0</v>
      </c>
      <c r="G51" s="44"/>
      <c r="H51" s="44">
        <f t="shared" si="2"/>
        <v>0</v>
      </c>
      <c r="I51" s="44">
        <f t="shared" si="1"/>
        <v>0</v>
      </c>
    </row>
    <row r="52" spans="1:9" x14ac:dyDescent="0.25">
      <c r="A52" s="68"/>
      <c r="B52" s="67"/>
      <c r="C52" s="42"/>
      <c r="D52" s="42" t="str">
        <f>IF(C52&lt;&gt;"",VLOOKUP(C52,#REF!,2,FALSE),"")</f>
        <v/>
      </c>
      <c r="E52" s="42"/>
      <c r="F52" s="43">
        <f>IF(C52&lt;&gt;"",VLOOKUP(C52,'Table of Fees'!$A$8:$B$21,2,FALSE),0)</f>
        <v>0</v>
      </c>
      <c r="G52" s="44"/>
      <c r="H52" s="44">
        <f t="shared" si="2"/>
        <v>0</v>
      </c>
      <c r="I52" s="44">
        <f t="shared" si="1"/>
        <v>0</v>
      </c>
    </row>
    <row r="53" spans="1:9" x14ac:dyDescent="0.25">
      <c r="A53" s="66"/>
      <c r="B53" s="67"/>
      <c r="C53" s="42"/>
      <c r="D53" s="42" t="str">
        <f>IF(C53&lt;&gt;"",VLOOKUP(C53,#REF!,2,FALSE),"")</f>
        <v/>
      </c>
      <c r="E53" s="42"/>
      <c r="F53" s="43">
        <f>IF(C53&lt;&gt;"",VLOOKUP(C53,'Table of Fees'!$A$8:$B$21,2,FALSE),0)</f>
        <v>0</v>
      </c>
      <c r="G53" s="44"/>
      <c r="H53" s="44">
        <f t="shared" si="2"/>
        <v>0</v>
      </c>
      <c r="I53" s="44">
        <f t="shared" si="1"/>
        <v>0</v>
      </c>
    </row>
    <row r="54" spans="1:9" x14ac:dyDescent="0.25">
      <c r="A54" s="68"/>
      <c r="B54" s="67"/>
      <c r="C54" s="42"/>
      <c r="D54" s="42" t="str">
        <f>IF(C54&lt;&gt;"",VLOOKUP(C54,#REF!,2,FALSE),"")</f>
        <v/>
      </c>
      <c r="E54" s="42"/>
      <c r="F54" s="43">
        <f>IF(C54&lt;&gt;"",VLOOKUP(C54,'Table of Fees'!$A$8:$B$21,2,FALSE),0)</f>
        <v>0</v>
      </c>
      <c r="G54" s="44"/>
      <c r="H54" s="44">
        <f t="shared" si="2"/>
        <v>0</v>
      </c>
      <c r="I54" s="44">
        <f t="shared" si="1"/>
        <v>0</v>
      </c>
    </row>
    <row r="55" spans="1:9" x14ac:dyDescent="0.25">
      <c r="A55" s="68"/>
      <c r="B55" s="67"/>
      <c r="C55" s="42"/>
      <c r="D55" s="42" t="str">
        <f>IF(C55&lt;&gt;"",VLOOKUP(C55,#REF!,2,FALSE),"")</f>
        <v/>
      </c>
      <c r="E55" s="42"/>
      <c r="F55" s="43">
        <f>IF(C55&lt;&gt;"",VLOOKUP(C55,'Table of Fees'!$A$8:$B$21,2,FALSE),0)</f>
        <v>0</v>
      </c>
      <c r="G55" s="44"/>
      <c r="H55" s="44">
        <f t="shared" si="2"/>
        <v>0</v>
      </c>
      <c r="I55" s="44">
        <f t="shared" si="1"/>
        <v>0</v>
      </c>
    </row>
    <row r="56" spans="1:9" x14ac:dyDescent="0.25">
      <c r="A56" s="68"/>
      <c r="B56" s="67"/>
      <c r="C56" s="42"/>
      <c r="D56" s="42" t="str">
        <f>IF(C56&lt;&gt;"",VLOOKUP(C56,#REF!,2,FALSE),"")</f>
        <v/>
      </c>
      <c r="E56" s="42"/>
      <c r="F56" s="43">
        <f>IF(C56&lt;&gt;"",VLOOKUP(C56,'Table of Fees'!$A$8:$B$21,2,FALSE),0)</f>
        <v>0</v>
      </c>
      <c r="G56" s="44"/>
      <c r="H56" s="44">
        <f t="shared" si="2"/>
        <v>0</v>
      </c>
      <c r="I56" s="44">
        <f t="shared" si="1"/>
        <v>0</v>
      </c>
    </row>
    <row r="57" spans="1:9" x14ac:dyDescent="0.25">
      <c r="A57" s="68"/>
      <c r="B57" s="67"/>
      <c r="C57" s="42"/>
      <c r="D57" s="42" t="str">
        <f>IF(C57&lt;&gt;"",VLOOKUP(C57,#REF!,2,FALSE),"")</f>
        <v/>
      </c>
      <c r="E57" s="42"/>
      <c r="F57" s="43">
        <f>IF(C57&lt;&gt;"",VLOOKUP(C57,'Table of Fees'!$A$8:$B$21,2,FALSE),0)</f>
        <v>0</v>
      </c>
      <c r="G57" s="44"/>
      <c r="H57" s="44">
        <f t="shared" si="2"/>
        <v>0</v>
      </c>
      <c r="I57" s="44">
        <f t="shared" si="1"/>
        <v>0</v>
      </c>
    </row>
    <row r="58" spans="1:9" x14ac:dyDescent="0.25">
      <c r="A58" s="68"/>
      <c r="B58" s="67"/>
      <c r="C58" s="42"/>
      <c r="D58" s="42" t="str">
        <f>IF(C58&lt;&gt;"",VLOOKUP(C58,#REF!,2,FALSE),"")</f>
        <v/>
      </c>
      <c r="E58" s="42"/>
      <c r="F58" s="43">
        <f>IF(C58&lt;&gt;"",VLOOKUP(C58,'Table of Fees'!$A$8:$B$21,2,FALSE),0)</f>
        <v>0</v>
      </c>
      <c r="G58" s="44"/>
      <c r="H58" s="44">
        <f t="shared" si="2"/>
        <v>0</v>
      </c>
      <c r="I58" s="44">
        <f t="shared" si="1"/>
        <v>0</v>
      </c>
    </row>
    <row r="59" spans="1:9" x14ac:dyDescent="0.25">
      <c r="A59" s="68"/>
      <c r="B59" s="67"/>
      <c r="C59" s="42"/>
      <c r="D59" s="42" t="str">
        <f>IF(C59&lt;&gt;"",VLOOKUP(C59,#REF!,2,FALSE),"")</f>
        <v/>
      </c>
      <c r="E59" s="42"/>
      <c r="F59" s="43">
        <f>IF(C59&lt;&gt;"",VLOOKUP(C59,'Table of Fees'!$A$8:$B$21,2,FALSE),0)</f>
        <v>0</v>
      </c>
      <c r="G59" s="44"/>
      <c r="H59" s="44">
        <f t="shared" si="2"/>
        <v>0</v>
      </c>
      <c r="I59" s="44">
        <f t="shared" si="1"/>
        <v>0</v>
      </c>
    </row>
    <row r="60" spans="1:9" x14ac:dyDescent="0.25">
      <c r="A60" s="68"/>
      <c r="B60" s="67"/>
      <c r="C60" s="42"/>
      <c r="D60" s="42" t="str">
        <f>IF(C60&lt;&gt;"",VLOOKUP(C60,#REF!,2,FALSE),"")</f>
        <v/>
      </c>
      <c r="E60" s="42"/>
      <c r="F60" s="43">
        <f>IF(C60&lt;&gt;"",VLOOKUP(C60,'Table of Fees'!$A$8:$B$21,2,FALSE),0)</f>
        <v>0</v>
      </c>
      <c r="G60" s="44"/>
      <c r="H60" s="44">
        <f t="shared" si="2"/>
        <v>0</v>
      </c>
      <c r="I60" s="44">
        <f t="shared" si="1"/>
        <v>0</v>
      </c>
    </row>
    <row r="61" spans="1:9" x14ac:dyDescent="0.25">
      <c r="A61" s="68"/>
      <c r="B61" s="67"/>
      <c r="C61" s="42"/>
      <c r="D61" s="42" t="str">
        <f>IF(C61&lt;&gt;"",VLOOKUP(C61,#REF!,2,FALSE),"")</f>
        <v/>
      </c>
      <c r="E61" s="42"/>
      <c r="F61" s="43">
        <f>IF(C61&lt;&gt;"",VLOOKUP(C61,'Table of Fees'!$A$8:$B$21,2,FALSE),0)</f>
        <v>0</v>
      </c>
      <c r="G61" s="44"/>
      <c r="H61" s="44">
        <f t="shared" si="2"/>
        <v>0</v>
      </c>
      <c r="I61" s="44">
        <f t="shared" si="1"/>
        <v>0</v>
      </c>
    </row>
    <row r="62" spans="1:9" x14ac:dyDescent="0.25">
      <c r="A62" s="68"/>
      <c r="B62" s="67"/>
      <c r="C62" s="42"/>
      <c r="D62" s="42" t="str">
        <f>IF(C62&lt;&gt;"",VLOOKUP(C62,#REF!,2,FALSE),"")</f>
        <v/>
      </c>
      <c r="E62" s="42"/>
      <c r="F62" s="43">
        <f>IF(C62&lt;&gt;"",VLOOKUP(C62,'Table of Fees'!$A$8:$B$21,2,FALSE),0)</f>
        <v>0</v>
      </c>
      <c r="G62" s="44"/>
      <c r="H62" s="44">
        <f t="shared" si="2"/>
        <v>0</v>
      </c>
      <c r="I62" s="44">
        <f t="shared" si="1"/>
        <v>0</v>
      </c>
    </row>
    <row r="63" spans="1:9" x14ac:dyDescent="0.25">
      <c r="A63" s="68"/>
      <c r="B63" s="67"/>
      <c r="C63" s="42"/>
      <c r="D63" s="42" t="str">
        <f>IF(C63&lt;&gt;"",VLOOKUP(C63,#REF!,2,FALSE),"")</f>
        <v/>
      </c>
      <c r="E63" s="42"/>
      <c r="F63" s="43">
        <f>IF(C63&lt;&gt;"",VLOOKUP(C63,'Table of Fees'!$A$8:$B$21,2,FALSE),0)</f>
        <v>0</v>
      </c>
      <c r="G63" s="44"/>
      <c r="H63" s="44">
        <f t="shared" si="2"/>
        <v>0</v>
      </c>
      <c r="I63" s="44">
        <f t="shared" si="1"/>
        <v>0</v>
      </c>
    </row>
    <row r="64" spans="1:9" x14ac:dyDescent="0.25">
      <c r="A64" s="68"/>
      <c r="B64" s="67"/>
      <c r="C64" s="42"/>
      <c r="D64" s="42" t="str">
        <f>IF(C64&lt;&gt;"",VLOOKUP(C64,#REF!,2,FALSE),"")</f>
        <v/>
      </c>
      <c r="E64" s="42"/>
      <c r="F64" s="43">
        <f>IF(C64&lt;&gt;"",VLOOKUP(C64,'Table of Fees'!$A$8:$B$21,2,FALSE),0)</f>
        <v>0</v>
      </c>
      <c r="G64" s="44"/>
      <c r="H64" s="44">
        <f t="shared" si="2"/>
        <v>0</v>
      </c>
      <c r="I64" s="44">
        <f t="shared" si="1"/>
        <v>0</v>
      </c>
    </row>
    <row r="65" spans="1:9" x14ac:dyDescent="0.25">
      <c r="A65" s="68"/>
      <c r="B65" s="67"/>
      <c r="C65" s="42"/>
      <c r="D65" s="42" t="str">
        <f>IF(C65&lt;&gt;"",VLOOKUP(C65,#REF!,2,FALSE),"")</f>
        <v/>
      </c>
      <c r="E65" s="42"/>
      <c r="F65" s="43">
        <f>IF(C65&lt;&gt;"",VLOOKUP(C65,'Table of Fees'!$A$8:$B$21,2,FALSE),0)</f>
        <v>0</v>
      </c>
      <c r="G65" s="44"/>
      <c r="H65" s="44">
        <f t="shared" si="2"/>
        <v>0</v>
      </c>
      <c r="I65" s="44">
        <f t="shared" si="1"/>
        <v>0</v>
      </c>
    </row>
    <row r="66" spans="1:9" x14ac:dyDescent="0.25">
      <c r="A66" s="68"/>
      <c r="B66" s="67"/>
      <c r="C66" s="42"/>
      <c r="D66" s="42" t="str">
        <f>IF(C66&lt;&gt;"",VLOOKUP(C66,#REF!,2,FALSE),"")</f>
        <v/>
      </c>
      <c r="E66" s="42"/>
      <c r="F66" s="43">
        <f>IF(C66&lt;&gt;"",VLOOKUP(C66,'Table of Fees'!$A$8:$B$21,2,FALSE),0)</f>
        <v>0</v>
      </c>
      <c r="G66" s="44"/>
      <c r="H66" s="44">
        <f t="shared" si="2"/>
        <v>0</v>
      </c>
      <c r="I66" s="44">
        <f t="shared" si="1"/>
        <v>0</v>
      </c>
    </row>
    <row r="67" spans="1:9" x14ac:dyDescent="0.25">
      <c r="A67" s="68"/>
      <c r="B67" s="67"/>
      <c r="C67" s="42"/>
      <c r="D67" s="42" t="str">
        <f>IF(C67&lt;&gt;"",VLOOKUP(C67,#REF!,2,FALSE),"")</f>
        <v/>
      </c>
      <c r="E67" s="42"/>
      <c r="F67" s="43">
        <f>IF(C67&lt;&gt;"",VLOOKUP(C67,'Table of Fees'!$A$8:$B$21,2,FALSE),0)</f>
        <v>0</v>
      </c>
      <c r="G67" s="44"/>
      <c r="H67" s="44">
        <f t="shared" si="2"/>
        <v>0</v>
      </c>
      <c r="I67" s="44">
        <f t="shared" si="1"/>
        <v>0</v>
      </c>
    </row>
    <row r="68" spans="1:9" x14ac:dyDescent="0.25">
      <c r="A68" s="68"/>
      <c r="B68" s="67"/>
      <c r="C68" s="42"/>
      <c r="D68" s="42" t="str">
        <f>IF(C68&lt;&gt;"",VLOOKUP(C68,#REF!,2,FALSE),"")</f>
        <v/>
      </c>
      <c r="E68" s="42"/>
      <c r="F68" s="43">
        <f>IF(C68&lt;&gt;"",VLOOKUP(C68,'Table of Fees'!$A$8:$B$21,2,FALSE),0)</f>
        <v>0</v>
      </c>
      <c r="G68" s="44"/>
      <c r="H68" s="44">
        <f t="shared" si="2"/>
        <v>0</v>
      </c>
      <c r="I68" s="44">
        <f t="shared" si="1"/>
        <v>0</v>
      </c>
    </row>
    <row r="69" spans="1:9" x14ac:dyDescent="0.25">
      <c r="A69" s="68"/>
      <c r="B69" s="67"/>
      <c r="C69" s="42"/>
      <c r="D69" s="42" t="str">
        <f>IF(C69&lt;&gt;"",VLOOKUP(C69,#REF!,2,FALSE),"")</f>
        <v/>
      </c>
      <c r="E69" s="42"/>
      <c r="F69" s="43">
        <f>IF(C69&lt;&gt;"",VLOOKUP(C69,'Table of Fees'!$A$8:$B$21,2,FALSE),0)</f>
        <v>0</v>
      </c>
      <c r="G69" s="44"/>
      <c r="H69" s="44">
        <f t="shared" si="2"/>
        <v>0</v>
      </c>
      <c r="I69" s="44">
        <f t="shared" si="1"/>
        <v>0</v>
      </c>
    </row>
    <row r="70" spans="1:9" x14ac:dyDescent="0.25">
      <c r="A70" s="68"/>
      <c r="B70" s="67"/>
      <c r="C70" s="42"/>
      <c r="D70" s="42" t="str">
        <f>IF(C70&lt;&gt;"",VLOOKUP(C70,#REF!,2,FALSE),"")</f>
        <v/>
      </c>
      <c r="E70" s="42"/>
      <c r="F70" s="43">
        <f>IF(C70&lt;&gt;"",VLOOKUP(C70,'Table of Fees'!$A$8:$B$21,2,FALSE),0)</f>
        <v>0</v>
      </c>
      <c r="G70" s="44"/>
      <c r="H70" s="44">
        <f t="shared" si="2"/>
        <v>0</v>
      </c>
      <c r="I70" s="44">
        <f t="shared" si="1"/>
        <v>0</v>
      </c>
    </row>
    <row r="71" spans="1:9" x14ac:dyDescent="0.25">
      <c r="A71" s="68"/>
      <c r="B71" s="67"/>
      <c r="C71" s="42"/>
      <c r="D71" s="42" t="str">
        <f>IF(C71&lt;&gt;"",VLOOKUP(C71,#REF!,2,FALSE),"")</f>
        <v/>
      </c>
      <c r="E71" s="42"/>
      <c r="F71" s="43">
        <f>IF(C71&lt;&gt;"",VLOOKUP(C71,'Table of Fees'!$A$8:$B$21,2,FALSE),0)</f>
        <v>0</v>
      </c>
      <c r="G71" s="44"/>
      <c r="H71" s="44">
        <f t="shared" si="2"/>
        <v>0</v>
      </c>
      <c r="I71" s="44">
        <f t="shared" si="1"/>
        <v>0</v>
      </c>
    </row>
    <row r="72" spans="1:9" x14ac:dyDescent="0.25">
      <c r="A72" s="68"/>
      <c r="B72" s="67"/>
      <c r="C72" s="42"/>
      <c r="D72" s="42" t="str">
        <f>IF(C72&lt;&gt;"",VLOOKUP(C72,#REF!,2,FALSE),"")</f>
        <v/>
      </c>
      <c r="E72" s="42"/>
      <c r="F72" s="43">
        <f>IF(C72&lt;&gt;"",VLOOKUP(C72,'Table of Fees'!$A$8:$B$21,2,FALSE),0)</f>
        <v>0</v>
      </c>
      <c r="G72" s="44"/>
      <c r="H72" s="44">
        <f t="shared" si="2"/>
        <v>0</v>
      </c>
      <c r="I72" s="44">
        <f t="shared" si="1"/>
        <v>0</v>
      </c>
    </row>
    <row r="73" spans="1:9" x14ac:dyDescent="0.25">
      <c r="A73" s="68"/>
      <c r="B73" s="67"/>
      <c r="C73" s="42"/>
      <c r="D73" s="42" t="str">
        <f>IF(C73&lt;&gt;"",VLOOKUP(C73,#REF!,2,FALSE),"")</f>
        <v/>
      </c>
      <c r="E73" s="42"/>
      <c r="F73" s="43">
        <f>IF(C73&lt;&gt;"",VLOOKUP(C73,'Table of Fees'!$A$8:$B$21,2,FALSE),0)</f>
        <v>0</v>
      </c>
      <c r="G73" s="44"/>
      <c r="H73" s="44">
        <f t="shared" si="2"/>
        <v>0</v>
      </c>
      <c r="I73" s="44">
        <f t="shared" si="1"/>
        <v>0</v>
      </c>
    </row>
    <row r="74" spans="1:9" x14ac:dyDescent="0.25">
      <c r="A74" s="68"/>
      <c r="B74" s="67"/>
      <c r="C74" s="42"/>
      <c r="D74" s="42" t="str">
        <f>IF(C74&lt;&gt;"",VLOOKUP(C74,#REF!,2,FALSE),"")</f>
        <v/>
      </c>
      <c r="E74" s="42"/>
      <c r="F74" s="43">
        <f>IF(C74&lt;&gt;"",VLOOKUP(C74,'Table of Fees'!$A$8:$B$21,2,FALSE),0)</f>
        <v>0</v>
      </c>
      <c r="G74" s="44"/>
      <c r="H74" s="44">
        <f t="shared" si="2"/>
        <v>0</v>
      </c>
      <c r="I74" s="44">
        <f t="shared" si="1"/>
        <v>0</v>
      </c>
    </row>
    <row r="75" spans="1:9" x14ac:dyDescent="0.25">
      <c r="A75" s="68"/>
      <c r="B75" s="67"/>
      <c r="C75" s="42"/>
      <c r="D75" s="42" t="str">
        <f>IF(C75&lt;&gt;"",VLOOKUP(C75,#REF!,2,FALSE),"")</f>
        <v/>
      </c>
      <c r="E75" s="42"/>
      <c r="F75" s="43">
        <f>IF(C75&lt;&gt;"",VLOOKUP(C75,'Table of Fees'!$A$8:$B$21,2,FALSE),0)</f>
        <v>0</v>
      </c>
      <c r="G75" s="44"/>
      <c r="H75" s="44">
        <f t="shared" si="2"/>
        <v>0</v>
      </c>
      <c r="I75" s="44">
        <f t="shared" si="1"/>
        <v>0</v>
      </c>
    </row>
    <row r="76" spans="1:9" x14ac:dyDescent="0.25">
      <c r="A76" s="68"/>
      <c r="B76" s="67"/>
      <c r="C76" s="42"/>
      <c r="D76" s="42" t="str">
        <f>IF(C76&lt;&gt;"",VLOOKUP(C76,#REF!,2,FALSE),"")</f>
        <v/>
      </c>
      <c r="E76" s="42"/>
      <c r="F76" s="43">
        <f>IF(C76&lt;&gt;"",VLOOKUP(C76,'Table of Fees'!$A$8:$B$21,2,FALSE),0)</f>
        <v>0</v>
      </c>
      <c r="G76" s="44"/>
      <c r="H76" s="44">
        <f t="shared" si="2"/>
        <v>0</v>
      </c>
      <c r="I76" s="44">
        <f t="shared" si="1"/>
        <v>0</v>
      </c>
    </row>
    <row r="77" spans="1:9" x14ac:dyDescent="0.25">
      <c r="A77" s="68"/>
      <c r="B77" s="67"/>
      <c r="C77" s="42"/>
      <c r="D77" s="42" t="str">
        <f>IF(C77&lt;&gt;"",VLOOKUP(C77,#REF!,2,FALSE),"")</f>
        <v/>
      </c>
      <c r="E77" s="42"/>
      <c r="F77" s="43">
        <f>IF(C77&lt;&gt;"",VLOOKUP(C77,'Table of Fees'!$A$8:$B$21,2,FALSE),0)</f>
        <v>0</v>
      </c>
      <c r="G77" s="44"/>
      <c r="H77" s="44">
        <f t="shared" si="2"/>
        <v>0</v>
      </c>
      <c r="I77" s="44">
        <f t="shared" si="1"/>
        <v>0</v>
      </c>
    </row>
    <row r="78" spans="1:9" x14ac:dyDescent="0.25">
      <c r="A78" s="68"/>
      <c r="B78" s="67"/>
      <c r="C78" s="42"/>
      <c r="D78" s="42" t="str">
        <f>IF(C78&lt;&gt;"",VLOOKUP(C78,#REF!,2,FALSE),"")</f>
        <v/>
      </c>
      <c r="E78" s="42"/>
      <c r="F78" s="43">
        <f>IF(C78&lt;&gt;"",VLOOKUP(C78,'Table of Fees'!$A$8:$B$21,2,FALSE),0)</f>
        <v>0</v>
      </c>
      <c r="G78" s="44"/>
      <c r="H78" s="44">
        <f t="shared" si="2"/>
        <v>0</v>
      </c>
      <c r="I78" s="44">
        <f t="shared" si="1"/>
        <v>0</v>
      </c>
    </row>
    <row r="79" spans="1:9" x14ac:dyDescent="0.25">
      <c r="A79" s="68"/>
      <c r="B79" s="67"/>
      <c r="C79" s="42"/>
      <c r="D79" s="42" t="str">
        <f>IF(C79&lt;&gt;"",VLOOKUP(C79,#REF!,2,FALSE),"")</f>
        <v/>
      </c>
      <c r="E79" s="42"/>
      <c r="F79" s="43">
        <f>IF(C79&lt;&gt;"",VLOOKUP(C79,'Table of Fees'!$A$8:$B$21,2,FALSE),0)</f>
        <v>0</v>
      </c>
      <c r="G79" s="44"/>
      <c r="H79" s="44">
        <f t="shared" si="2"/>
        <v>0</v>
      </c>
      <c r="I79" s="44">
        <f t="shared" si="1"/>
        <v>0</v>
      </c>
    </row>
    <row r="80" spans="1:9" ht="17.399999999999999" x14ac:dyDescent="0.3">
      <c r="A80" s="58"/>
      <c r="B80" s="69"/>
      <c r="C80" s="60"/>
      <c r="D80" s="60"/>
      <c r="E80" s="60"/>
      <c r="F80" s="43" t="s">
        <v>36</v>
      </c>
      <c r="G80" s="70"/>
      <c r="H80" s="71"/>
      <c r="I80" s="45">
        <f>SUMIF(I32:I79,"&lt;&gt;#N/A")</f>
        <v>266.55</v>
      </c>
    </row>
    <row r="81" spans="1:9" ht="17.399999999999999" x14ac:dyDescent="0.3">
      <c r="A81" s="181" t="s">
        <v>80</v>
      </c>
      <c r="B81" s="182"/>
      <c r="C81" s="182"/>
      <c r="D81" s="182"/>
      <c r="E81" s="183"/>
      <c r="F81" s="43" t="s">
        <v>31</v>
      </c>
      <c r="G81" s="72"/>
      <c r="H81" s="73"/>
      <c r="I81" s="74"/>
    </row>
    <row r="82" spans="1:9" ht="17.399999999999999" x14ac:dyDescent="0.3">
      <c r="A82" s="184" t="s">
        <v>81</v>
      </c>
      <c r="B82" s="185"/>
      <c r="C82" s="185"/>
      <c r="D82" s="185"/>
      <c r="E82" s="186"/>
      <c r="F82" s="43" t="s">
        <v>30</v>
      </c>
      <c r="G82" s="46">
        <f>SUM(G32:G79)</f>
        <v>1.5</v>
      </c>
      <c r="H82" s="46">
        <f>SUM(H32:H79)</f>
        <v>7.15</v>
      </c>
      <c r="I82" s="73"/>
    </row>
    <row r="83" spans="1:9" ht="17.399999999999999" x14ac:dyDescent="0.3">
      <c r="A83" s="58"/>
      <c r="B83" s="69"/>
      <c r="C83" s="60"/>
      <c r="D83" s="60"/>
      <c r="E83" s="60"/>
      <c r="F83" s="43" t="s">
        <v>31</v>
      </c>
      <c r="G83" s="46"/>
      <c r="H83" s="46"/>
      <c r="I83" s="73"/>
    </row>
    <row r="84" spans="1:9" ht="17.399999999999999" x14ac:dyDescent="0.3">
      <c r="A84" s="58"/>
      <c r="B84" s="69"/>
      <c r="C84" s="60"/>
      <c r="D84" s="60"/>
      <c r="E84" s="60"/>
      <c r="F84" s="43" t="s">
        <v>57</v>
      </c>
      <c r="G84" s="46">
        <f>SUM(G82:G83)</f>
        <v>1.5</v>
      </c>
      <c r="H84" s="46">
        <f>SUM(H82:H83)</f>
        <v>7.15</v>
      </c>
      <c r="I84" s="73"/>
    </row>
    <row r="85" spans="1:9" ht="17.399999999999999" x14ac:dyDescent="0.3">
      <c r="A85" s="68"/>
      <c r="B85" s="67"/>
      <c r="C85" s="170" t="s">
        <v>35</v>
      </c>
      <c r="D85" s="171"/>
      <c r="E85" s="172"/>
      <c r="F85" s="75">
        <f>IFERROR(VLOOKUP(C85,'Table of Fees'!$A$8:$B$21,2,FALSE),"")</f>
        <v>0</v>
      </c>
      <c r="G85" s="180">
        <v>328</v>
      </c>
      <c r="H85" s="180"/>
      <c r="I85" s="73"/>
    </row>
    <row r="86" spans="1:9" ht="17.399999999999999" x14ac:dyDescent="0.3">
      <c r="A86" s="68"/>
      <c r="B86" s="67"/>
      <c r="C86" s="170"/>
      <c r="D86" s="171"/>
      <c r="E86" s="172"/>
      <c r="F86" s="76"/>
      <c r="G86" s="180"/>
      <c r="H86" s="180"/>
      <c r="I86" s="73"/>
    </row>
    <row r="87" spans="1:9" ht="17.399999999999999" x14ac:dyDescent="0.3">
      <c r="A87" s="58"/>
      <c r="B87" s="69"/>
      <c r="C87" s="60"/>
      <c r="D87" s="60"/>
      <c r="E87" s="77"/>
      <c r="F87" s="43" t="s">
        <v>50</v>
      </c>
      <c r="G87" s="178">
        <f>SUM(G85:G86)</f>
        <v>328</v>
      </c>
      <c r="H87" s="178"/>
      <c r="I87" s="73"/>
    </row>
    <row r="88" spans="1:9" ht="17.399999999999999" x14ac:dyDescent="0.3">
      <c r="A88" s="58"/>
      <c r="B88" s="69"/>
      <c r="C88" s="60"/>
      <c r="D88" s="60"/>
      <c r="E88" s="78"/>
      <c r="F88" s="43" t="s">
        <v>57</v>
      </c>
      <c r="G88" s="178">
        <f>G84+H84+G87</f>
        <v>336.65</v>
      </c>
      <c r="H88" s="178"/>
      <c r="I88" s="47">
        <f>SUM(I80:I81)</f>
        <v>266.55</v>
      </c>
    </row>
    <row r="89" spans="1:9" ht="19.2" x14ac:dyDescent="0.45">
      <c r="A89" s="58"/>
      <c r="B89" s="69"/>
      <c r="C89" s="60"/>
      <c r="D89" s="60"/>
      <c r="E89" s="60"/>
      <c r="F89" s="42" t="s">
        <v>6</v>
      </c>
      <c r="G89" s="176">
        <f>G88+I88</f>
        <v>603.20000000000005</v>
      </c>
      <c r="H89" s="177"/>
      <c r="I89" s="177"/>
    </row>
    <row r="90" spans="1:9" x14ac:dyDescent="0.25">
      <c r="B90" s="7"/>
    </row>
    <row r="91" spans="1:9" x14ac:dyDescent="0.25">
      <c r="B91" s="7"/>
    </row>
    <row r="92" spans="1:9" x14ac:dyDescent="0.25">
      <c r="B92" s="7"/>
    </row>
    <row r="93" spans="1:9" x14ac:dyDescent="0.25">
      <c r="B93" s="7"/>
    </row>
    <row r="94" spans="1:9" x14ac:dyDescent="0.25">
      <c r="B94" s="7"/>
    </row>
    <row r="95" spans="1:9" x14ac:dyDescent="0.25">
      <c r="B95" s="7"/>
    </row>
    <row r="96" spans="1:9" x14ac:dyDescent="0.25">
      <c r="B96" s="7"/>
    </row>
    <row r="97" spans="2:3" x14ac:dyDescent="0.25">
      <c r="B97" s="7"/>
    </row>
    <row r="98" spans="2:3" x14ac:dyDescent="0.25">
      <c r="B98" s="7"/>
    </row>
    <row r="106" spans="2:3" ht="30" hidden="1" x14ac:dyDescent="0.25">
      <c r="C106" s="24" t="s">
        <v>7</v>
      </c>
    </row>
    <row r="107" spans="2:3" hidden="1" x14ac:dyDescent="0.25">
      <c r="C107" s="24" t="s">
        <v>8</v>
      </c>
    </row>
    <row r="108" spans="2:3" hidden="1" x14ac:dyDescent="0.25">
      <c r="C108" s="24" t="s">
        <v>9</v>
      </c>
    </row>
    <row r="109" spans="2:3" hidden="1" x14ac:dyDescent="0.25">
      <c r="C109" s="24" t="s">
        <v>10</v>
      </c>
    </row>
    <row r="110" spans="2:3" hidden="1" x14ac:dyDescent="0.25">
      <c r="C110" s="24" t="s">
        <v>11</v>
      </c>
    </row>
    <row r="111" spans="2:3" hidden="1" x14ac:dyDescent="0.25">
      <c r="C111" s="24" t="s">
        <v>12</v>
      </c>
    </row>
    <row r="112" spans="2:3" hidden="1" x14ac:dyDescent="0.25">
      <c r="C112" s="24" t="s">
        <v>24</v>
      </c>
    </row>
    <row r="113" spans="3:3" hidden="1" x14ac:dyDescent="0.25">
      <c r="C113" s="24" t="s">
        <v>13</v>
      </c>
    </row>
    <row r="114" spans="3:3" hidden="1" x14ac:dyDescent="0.25">
      <c r="C114" s="24" t="s">
        <v>14</v>
      </c>
    </row>
    <row r="115" spans="3:3" hidden="1" x14ac:dyDescent="0.25">
      <c r="C115" s="24" t="s">
        <v>15</v>
      </c>
    </row>
    <row r="116" spans="3:3" hidden="1" x14ac:dyDescent="0.25">
      <c r="C116" s="24" t="s">
        <v>16</v>
      </c>
    </row>
    <row r="117" spans="3:3" hidden="1" x14ac:dyDescent="0.25">
      <c r="C117" s="24" t="s">
        <v>52</v>
      </c>
    </row>
    <row r="118" spans="3:3" hidden="1" x14ac:dyDescent="0.25">
      <c r="C118" s="24" t="s">
        <v>34</v>
      </c>
    </row>
    <row r="119" spans="3:3" hidden="1" x14ac:dyDescent="0.25">
      <c r="C119" s="24" t="s">
        <v>35</v>
      </c>
    </row>
  </sheetData>
  <sheetProtection algorithmName="SHA-512" hashValue="yPCmom37PCysjR/BbJRn7isKh1Ed338iWlObUClqo/k+GFdyfpk30iUEy0m52nslnGKJIBrZFHLQzObYZUjWJg==" saltValue="P1fBZ0ybAohV/iLC0uEdUQ==" spinCount="100000" sheet="1" objects="1" scenarios="1"/>
  <mergeCells count="28">
    <mergeCell ref="B15:I15"/>
    <mergeCell ref="B20:I20"/>
    <mergeCell ref="B22:I22"/>
    <mergeCell ref="B26:I26"/>
    <mergeCell ref="B16:I16"/>
    <mergeCell ref="B24:I24"/>
    <mergeCell ref="B18:I18"/>
    <mergeCell ref="A1:I1"/>
    <mergeCell ref="A3:I3"/>
    <mergeCell ref="A4:I4"/>
    <mergeCell ref="A6:I6"/>
    <mergeCell ref="A8:I8"/>
    <mergeCell ref="C86:E86"/>
    <mergeCell ref="B10:I10"/>
    <mergeCell ref="G89:I89"/>
    <mergeCell ref="G87:H87"/>
    <mergeCell ref="G88:H88"/>
    <mergeCell ref="C29:D29"/>
    <mergeCell ref="G85:H85"/>
    <mergeCell ref="G86:H86"/>
    <mergeCell ref="A81:E81"/>
    <mergeCell ref="A82:E82"/>
    <mergeCell ref="B28:I28"/>
    <mergeCell ref="B11:I11"/>
    <mergeCell ref="B12:I12"/>
    <mergeCell ref="B13:I13"/>
    <mergeCell ref="C85:E85"/>
    <mergeCell ref="B14:I14"/>
  </mergeCells>
  <phoneticPr fontId="2" type="noConversion"/>
  <conditionalFormatting sqref="G46:G79">
    <cfRule type="cellIs" dxfId="2" priority="1" stopIfTrue="1" operator="equal">
      <formula>0</formula>
    </cfRule>
  </conditionalFormatting>
  <dataValidations count="2">
    <dataValidation type="list" allowBlank="1" showInputMessage="1" showErrorMessage="1" sqref="C87" xr:uid="{00000000-0002-0000-0100-000000000000}">
      <formula1>Type_fee</formula1>
    </dataValidation>
    <dataValidation type="list" allowBlank="1" showInputMessage="1" showErrorMessage="1" sqref="C34:C79" xr:uid="{00000000-0002-0000-0100-000001000000}">
      <formula1>$C$106:$C$119</formula1>
    </dataValidation>
  </dataValidations>
  <pageMargins left="0.75" right="0.75" top="1" bottom="1" header="0.5" footer="0.5"/>
  <pageSetup paperSize="9" scale="41" fitToHeight="0" orientation="portrait" r:id="rId1"/>
  <headerFooter alignWithMargins="0">
    <oddFooter>Page &amp;P of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N99"/>
  <sheetViews>
    <sheetView showGridLines="0" tabSelected="1" zoomScale="70" zoomScaleNormal="70" workbookViewId="0">
      <selection activeCell="P5" sqref="P5"/>
    </sheetView>
  </sheetViews>
  <sheetFormatPr defaultColWidth="9.109375" defaultRowHeight="15" x14ac:dyDescent="0.25"/>
  <cols>
    <col min="1" max="1" width="15.44140625" style="4" customWidth="1"/>
    <col min="2" max="2" width="71.5546875" style="3" customWidth="1"/>
    <col min="3" max="3" width="43" style="4" customWidth="1"/>
    <col min="4" max="4" width="37" style="4" customWidth="1"/>
    <col min="5" max="5" width="19.109375" style="4" customWidth="1"/>
    <col min="6" max="6" width="16.44140625" style="4" customWidth="1"/>
    <col min="7" max="7" width="24.6640625" style="4" customWidth="1"/>
    <col min="8" max="8" width="19.5546875" style="6" bestFit="1" customWidth="1"/>
    <col min="9" max="9" width="21.44140625" style="6" bestFit="1" customWidth="1"/>
    <col min="10" max="10" width="29.44140625" style="4" hidden="1" customWidth="1"/>
    <col min="11" max="11" width="21.33203125" style="4" hidden="1" customWidth="1"/>
    <col min="12" max="12" width="25.6640625" style="4" hidden="1" customWidth="1"/>
    <col min="13" max="13" width="17.109375" style="4" hidden="1" customWidth="1"/>
    <col min="14" max="14" width="19.109375" style="98" hidden="1" customWidth="1"/>
    <col min="15" max="16384" width="9.109375" style="4"/>
  </cols>
  <sheetData>
    <row r="1" spans="1:14" ht="20.399999999999999" x14ac:dyDescent="0.35">
      <c r="B1" s="141" t="s">
        <v>65</v>
      </c>
      <c r="C1" s="141"/>
      <c r="D1" s="141"/>
      <c r="E1" s="141"/>
      <c r="F1" s="141"/>
      <c r="G1" s="141"/>
      <c r="H1" s="141"/>
      <c r="I1" s="141"/>
      <c r="J1" s="3"/>
      <c r="K1" s="3"/>
    </row>
    <row r="2" spans="1:14" x14ac:dyDescent="0.25">
      <c r="B2" s="51"/>
      <c r="C2" s="51"/>
      <c r="D2" s="51"/>
      <c r="E2" s="51"/>
      <c r="F2" s="51"/>
      <c r="G2" s="51"/>
      <c r="H2" s="53"/>
      <c r="I2" s="53"/>
      <c r="J2" s="3"/>
      <c r="K2" s="3"/>
    </row>
    <row r="3" spans="1:14" ht="17.399999999999999" x14ac:dyDescent="0.25">
      <c r="B3" s="142" t="s">
        <v>68</v>
      </c>
      <c r="C3" s="142"/>
      <c r="D3" s="142"/>
      <c r="E3" s="142"/>
      <c r="F3" s="142"/>
      <c r="G3" s="142"/>
      <c r="H3" s="142"/>
      <c r="I3" s="142"/>
    </row>
    <row r="4" spans="1:14" ht="15.6" x14ac:dyDescent="0.3">
      <c r="B4" s="142" t="s">
        <v>90</v>
      </c>
      <c r="C4" s="142"/>
      <c r="D4" s="142"/>
      <c r="E4" s="142"/>
      <c r="F4" s="142"/>
      <c r="G4" s="142"/>
      <c r="H4" s="142"/>
      <c r="I4" s="142"/>
    </row>
    <row r="5" spans="1:14" x14ac:dyDescent="0.25">
      <c r="B5" s="51"/>
      <c r="C5" s="9"/>
      <c r="D5" s="9"/>
      <c r="E5" s="9"/>
      <c r="F5" s="9"/>
      <c r="G5" s="9"/>
      <c r="H5" s="54"/>
      <c r="I5" s="54"/>
    </row>
    <row r="6" spans="1:14" ht="21" x14ac:dyDescent="0.4">
      <c r="B6" s="143" t="s">
        <v>83</v>
      </c>
      <c r="C6" s="143"/>
      <c r="D6" s="143"/>
      <c r="E6" s="143"/>
      <c r="F6" s="143"/>
      <c r="G6" s="143"/>
      <c r="H6" s="143"/>
      <c r="I6" s="143"/>
      <c r="J6" s="16"/>
      <c r="K6" s="16"/>
    </row>
    <row r="7" spans="1:14" ht="15.6" x14ac:dyDescent="0.3">
      <c r="B7" s="55"/>
      <c r="C7" s="55"/>
      <c r="D7" s="55"/>
      <c r="E7" s="55"/>
      <c r="F7" s="55"/>
      <c r="G7" s="55"/>
      <c r="H7" s="55"/>
      <c r="I7" s="55"/>
      <c r="J7" s="16"/>
      <c r="K7" s="16"/>
    </row>
    <row r="8" spans="1:14" ht="15.6" x14ac:dyDescent="0.3">
      <c r="B8" s="150" t="s">
        <v>73</v>
      </c>
      <c r="C8" s="142"/>
      <c r="D8" s="142"/>
      <c r="E8" s="142"/>
      <c r="F8" s="142"/>
      <c r="G8" s="142"/>
      <c r="H8" s="142"/>
      <c r="I8" s="142"/>
      <c r="J8" s="16"/>
      <c r="K8" s="16"/>
    </row>
    <row r="9" spans="1:14" ht="15.6" thickBot="1" x14ac:dyDescent="0.3">
      <c r="B9" s="51"/>
      <c r="C9" s="9"/>
      <c r="D9" s="9"/>
      <c r="E9" s="9"/>
      <c r="F9" s="9"/>
      <c r="G9" s="9"/>
      <c r="H9" s="54"/>
      <c r="I9" s="54"/>
    </row>
    <row r="10" spans="1:14" s="19" customFormat="1" ht="20.25" customHeight="1" x14ac:dyDescent="0.35">
      <c r="A10" s="151" t="s">
        <v>0</v>
      </c>
      <c r="B10" s="152"/>
      <c r="C10" s="144"/>
      <c r="D10" s="145"/>
      <c r="E10" s="145"/>
      <c r="F10" s="145"/>
      <c r="G10" s="145"/>
      <c r="H10" s="145"/>
      <c r="I10" s="146"/>
      <c r="N10" s="99"/>
    </row>
    <row r="11" spans="1:14" s="19" customFormat="1" ht="16.5" customHeight="1" thickBot="1" x14ac:dyDescent="0.4">
      <c r="A11" s="151"/>
      <c r="B11" s="152"/>
      <c r="C11" s="147"/>
      <c r="D11" s="148"/>
      <c r="E11" s="148"/>
      <c r="F11" s="148"/>
      <c r="G11" s="148"/>
      <c r="H11" s="148"/>
      <c r="I11" s="149"/>
      <c r="N11" s="99"/>
    </row>
    <row r="12" spans="1:14" s="19" customFormat="1" ht="20.25" customHeight="1" x14ac:dyDescent="0.35">
      <c r="A12" s="151" t="s">
        <v>1</v>
      </c>
      <c r="B12" s="152"/>
      <c r="C12" s="144"/>
      <c r="D12" s="145"/>
      <c r="E12" s="145"/>
      <c r="F12" s="145"/>
      <c r="G12" s="145"/>
      <c r="H12" s="145"/>
      <c r="I12" s="146"/>
      <c r="N12" s="99"/>
    </row>
    <row r="13" spans="1:14" s="19" customFormat="1" ht="16.5" customHeight="1" thickBot="1" x14ac:dyDescent="0.4">
      <c r="A13" s="151"/>
      <c r="B13" s="152"/>
      <c r="C13" s="147"/>
      <c r="D13" s="148"/>
      <c r="E13" s="148"/>
      <c r="F13" s="148"/>
      <c r="G13" s="148"/>
      <c r="H13" s="148"/>
      <c r="I13" s="149"/>
      <c r="N13" s="99"/>
    </row>
    <row r="14" spans="1:14" s="19" customFormat="1" ht="21" x14ac:dyDescent="0.4">
      <c r="A14" s="155" t="s">
        <v>46</v>
      </c>
      <c r="B14" s="156"/>
      <c r="C14" s="157"/>
      <c r="D14" s="158"/>
      <c r="E14" s="158"/>
      <c r="F14" s="158"/>
      <c r="G14" s="158"/>
      <c r="H14" s="158"/>
      <c r="I14" s="159"/>
      <c r="N14" s="99"/>
    </row>
    <row r="15" spans="1:14" s="19" customFormat="1" ht="21" x14ac:dyDescent="0.4">
      <c r="A15" s="52"/>
      <c r="B15" s="50"/>
      <c r="C15" s="160"/>
      <c r="D15" s="161"/>
      <c r="E15" s="161"/>
      <c r="F15" s="161"/>
      <c r="G15" s="161"/>
      <c r="H15" s="161"/>
      <c r="I15" s="162"/>
      <c r="N15" s="99"/>
    </row>
    <row r="16" spans="1:14" s="19" customFormat="1" ht="21" x14ac:dyDescent="0.4">
      <c r="A16" s="52"/>
      <c r="B16" s="50"/>
      <c r="C16" s="160"/>
      <c r="D16" s="161"/>
      <c r="E16" s="161"/>
      <c r="F16" s="161"/>
      <c r="G16" s="161"/>
      <c r="H16" s="161"/>
      <c r="I16" s="162"/>
      <c r="N16" s="99"/>
    </row>
    <row r="17" spans="1:14" s="19" customFormat="1" ht="21" x14ac:dyDescent="0.4">
      <c r="A17" s="52"/>
      <c r="B17" s="50"/>
      <c r="C17" s="160"/>
      <c r="D17" s="161"/>
      <c r="E17" s="161"/>
      <c r="F17" s="161"/>
      <c r="G17" s="161"/>
      <c r="H17" s="161"/>
      <c r="I17" s="162"/>
      <c r="N17" s="99"/>
    </row>
    <row r="18" spans="1:14" s="19" customFormat="1" ht="21.6" thickBot="1" x14ac:dyDescent="0.45">
      <c r="A18" s="52"/>
      <c r="B18" s="50"/>
      <c r="C18" s="166"/>
      <c r="D18" s="167"/>
      <c r="E18" s="167"/>
      <c r="F18" s="167"/>
      <c r="G18" s="167"/>
      <c r="H18" s="167"/>
      <c r="I18" s="168"/>
      <c r="N18" s="99"/>
    </row>
    <row r="19" spans="1:14" s="19" customFormat="1" ht="21.6" thickBot="1" x14ac:dyDescent="0.45">
      <c r="A19" s="52"/>
      <c r="B19" s="50"/>
      <c r="C19" s="21"/>
      <c r="D19" s="21"/>
      <c r="E19" s="21"/>
      <c r="F19" s="21"/>
      <c r="G19" s="21"/>
      <c r="H19" s="21"/>
      <c r="I19" s="21"/>
      <c r="N19" s="99"/>
    </row>
    <row r="20" spans="1:14" s="19" customFormat="1" ht="40.5" customHeight="1" thickBot="1" x14ac:dyDescent="0.45">
      <c r="A20" s="155" t="s">
        <v>84</v>
      </c>
      <c r="B20" s="155"/>
      <c r="C20" s="163"/>
      <c r="D20" s="164"/>
      <c r="E20" s="164"/>
      <c r="F20" s="164"/>
      <c r="G20" s="164"/>
      <c r="H20" s="164"/>
      <c r="I20" s="165"/>
      <c r="N20" s="99"/>
    </row>
    <row r="21" spans="1:14" s="19" customFormat="1" ht="21.6" thickBot="1" x14ac:dyDescent="0.45">
      <c r="A21" s="52"/>
      <c r="B21" s="50"/>
      <c r="C21" s="21"/>
      <c r="D21" s="21"/>
      <c r="E21" s="21"/>
      <c r="F21" s="21"/>
      <c r="G21" s="21"/>
      <c r="H21" s="21"/>
      <c r="I21" s="21"/>
      <c r="N21" s="99"/>
    </row>
    <row r="22" spans="1:14" s="19" customFormat="1" ht="40.5" customHeight="1" thickBot="1" x14ac:dyDescent="0.4">
      <c r="A22" s="151" t="s">
        <v>47</v>
      </c>
      <c r="B22" s="153"/>
      <c r="C22" s="163"/>
      <c r="D22" s="164"/>
      <c r="E22" s="164"/>
      <c r="F22" s="164"/>
      <c r="G22" s="164"/>
      <c r="H22" s="164"/>
      <c r="I22" s="165"/>
      <c r="N22" s="99"/>
    </row>
    <row r="23" spans="1:14" s="19" customFormat="1" ht="21.6" thickBot="1" x14ac:dyDescent="0.45">
      <c r="A23" s="52"/>
      <c r="B23" s="50"/>
      <c r="C23" s="21"/>
      <c r="D23" s="21"/>
      <c r="E23" s="21"/>
      <c r="F23" s="21"/>
      <c r="G23" s="21"/>
      <c r="H23" s="56"/>
      <c r="I23" s="56"/>
      <c r="N23" s="99"/>
    </row>
    <row r="24" spans="1:14" s="19" customFormat="1" ht="45" customHeight="1" thickBot="1" x14ac:dyDescent="0.4">
      <c r="A24" s="151" t="s">
        <v>82</v>
      </c>
      <c r="B24" s="154"/>
      <c r="C24" s="163"/>
      <c r="D24" s="164"/>
      <c r="E24" s="164"/>
      <c r="F24" s="164"/>
      <c r="G24" s="164"/>
      <c r="H24" s="164"/>
      <c r="I24" s="165"/>
      <c r="N24" s="99"/>
    </row>
    <row r="25" spans="1:14" s="19" customFormat="1" ht="21.6" thickBot="1" x14ac:dyDescent="0.45">
      <c r="A25" s="52"/>
      <c r="B25" s="50"/>
      <c r="C25" s="21"/>
      <c r="D25" s="21"/>
      <c r="E25" s="21"/>
      <c r="F25" s="21"/>
      <c r="G25" s="21"/>
      <c r="H25" s="22"/>
      <c r="I25" s="22"/>
      <c r="N25" s="99"/>
    </row>
    <row r="26" spans="1:14" s="19" customFormat="1" ht="15.75" customHeight="1" x14ac:dyDescent="0.35">
      <c r="A26" s="151" t="s">
        <v>86</v>
      </c>
      <c r="B26" s="152"/>
      <c r="C26" s="157"/>
      <c r="D26" s="158"/>
      <c r="E26" s="158"/>
      <c r="F26" s="158"/>
      <c r="G26" s="158"/>
      <c r="H26" s="158"/>
      <c r="I26" s="159"/>
      <c r="N26" s="99"/>
    </row>
    <row r="27" spans="1:14" s="19" customFormat="1" ht="16.5" customHeight="1" thickBot="1" x14ac:dyDescent="0.4">
      <c r="A27" s="151"/>
      <c r="B27" s="152"/>
      <c r="C27" s="166"/>
      <c r="D27" s="167"/>
      <c r="E27" s="167"/>
      <c r="F27" s="167"/>
      <c r="G27" s="167"/>
      <c r="H27" s="167"/>
      <c r="I27" s="168"/>
      <c r="N27" s="99"/>
    </row>
    <row r="28" spans="1:14" s="19" customFormat="1" ht="21.6" thickBot="1" x14ac:dyDescent="0.45">
      <c r="A28" s="52"/>
      <c r="B28" s="50"/>
      <c r="C28" s="23"/>
      <c r="D28" s="23"/>
      <c r="E28" s="23"/>
      <c r="F28" s="23"/>
      <c r="G28" s="23"/>
      <c r="H28" s="23"/>
      <c r="I28" s="23"/>
      <c r="N28" s="99"/>
    </row>
    <row r="29" spans="1:14" s="19" customFormat="1" ht="15.75" customHeight="1" x14ac:dyDescent="0.35">
      <c r="A29" s="151" t="s">
        <v>72</v>
      </c>
      <c r="B29" s="152"/>
      <c r="C29" s="157"/>
      <c r="D29" s="158"/>
      <c r="E29" s="158"/>
      <c r="F29" s="158"/>
      <c r="G29" s="158"/>
      <c r="H29" s="158"/>
      <c r="I29" s="159"/>
      <c r="N29" s="99"/>
    </row>
    <row r="30" spans="1:14" s="19" customFormat="1" ht="16.5" customHeight="1" thickBot="1" x14ac:dyDescent="0.4">
      <c r="A30" s="151"/>
      <c r="B30" s="152"/>
      <c r="C30" s="166"/>
      <c r="D30" s="167"/>
      <c r="E30" s="167"/>
      <c r="F30" s="167"/>
      <c r="G30" s="167"/>
      <c r="H30" s="167"/>
      <c r="I30" s="168"/>
      <c r="N30" s="99"/>
    </row>
    <row r="31" spans="1:14" s="19" customFormat="1" ht="21.6" thickBot="1" x14ac:dyDescent="0.45">
      <c r="A31" s="52"/>
      <c r="B31" s="50"/>
      <c r="C31" s="21"/>
      <c r="D31" s="21"/>
      <c r="E31" s="21"/>
      <c r="F31" s="21"/>
      <c r="G31" s="21"/>
      <c r="H31" s="22"/>
      <c r="I31" s="22"/>
      <c r="N31" s="99"/>
    </row>
    <row r="32" spans="1:14" s="19" customFormat="1" ht="15.75" customHeight="1" x14ac:dyDescent="0.35">
      <c r="A32" s="151" t="s">
        <v>66</v>
      </c>
      <c r="B32" s="152"/>
      <c r="C32" s="169"/>
      <c r="D32" s="158"/>
      <c r="E32" s="158"/>
      <c r="F32" s="158"/>
      <c r="G32" s="158"/>
      <c r="H32" s="158"/>
      <c r="I32" s="159"/>
      <c r="N32" s="99"/>
    </row>
    <row r="33" spans="1:14" s="19" customFormat="1" ht="21" thickBot="1" x14ac:dyDescent="0.4">
      <c r="A33" s="151"/>
      <c r="B33" s="152"/>
      <c r="C33" s="166"/>
      <c r="D33" s="167"/>
      <c r="E33" s="167"/>
      <c r="F33" s="167"/>
      <c r="G33" s="167"/>
      <c r="H33" s="167"/>
      <c r="I33" s="168"/>
      <c r="N33" s="99"/>
    </row>
    <row r="34" spans="1:14" ht="15.6" x14ac:dyDescent="0.3">
      <c r="B34" s="17"/>
      <c r="C34" s="41"/>
      <c r="D34" s="125"/>
      <c r="E34" s="125"/>
    </row>
    <row r="36" spans="1:14" s="20" customFormat="1" ht="17.399999999999999" x14ac:dyDescent="0.3">
      <c r="A36" s="116" t="s">
        <v>3</v>
      </c>
      <c r="B36" s="117" t="s">
        <v>4</v>
      </c>
      <c r="C36" s="118" t="s">
        <v>5</v>
      </c>
      <c r="D36" s="118" t="s">
        <v>74</v>
      </c>
      <c r="E36" s="118" t="s">
        <v>55</v>
      </c>
      <c r="F36" s="118" t="s">
        <v>56</v>
      </c>
      <c r="G36" s="117" t="s">
        <v>70</v>
      </c>
      <c r="H36" s="119" t="s">
        <v>11</v>
      </c>
      <c r="I36" s="120" t="s">
        <v>71</v>
      </c>
      <c r="J36" s="109" t="s">
        <v>103</v>
      </c>
      <c r="K36" s="109" t="s">
        <v>105</v>
      </c>
      <c r="L36" s="109" t="s">
        <v>104</v>
      </c>
      <c r="M36" s="109" t="s">
        <v>106</v>
      </c>
      <c r="N36" s="109" t="s">
        <v>107</v>
      </c>
    </row>
    <row r="37" spans="1:14" s="20" customFormat="1" ht="17.399999999999999" x14ac:dyDescent="0.3">
      <c r="A37" s="97"/>
      <c r="B37" s="48"/>
      <c r="C37" s="25"/>
      <c r="D37" s="26" t="str">
        <f>IFERROR(INDEX(TableofFees[Units],MATCH(CuratorAccount[[#This Row],[Type of fee]],TableofFees[Type of fee],0)),"")</f>
        <v/>
      </c>
      <c r="E37" s="27"/>
      <c r="F37" s="28" t="str">
        <f>IFERROR(INDEX(TableofFees[Fee],MATCH(CuratorAccount[[#This Row],[Type of fee]],TableofFees[Type of fee],0)),"")</f>
        <v/>
      </c>
      <c r="G37" s="29"/>
      <c r="H37" s="30">
        <f>IF(CuratorAccount[[#This Row],[Type of fee]]="Mileage", CuratorAccount[[#This Row],[Units]]*CuratorAccount[[#This Row],[Rate]],(0))</f>
        <v>0</v>
      </c>
      <c r="I37" s="30">
        <f>IF(ISBLANK(CuratorAccount[[#This Row],[Type of fee]]),(0),IF(CuratorAccount[[#This Row],[Type of fee]]&lt;&gt;"Mileage", CuratorAccount[[#This Row],[Units]]*CuratorAccount[[#This Row],[Rate]], (0)))</f>
        <v>0</v>
      </c>
      <c r="J37" s="29">
        <f t="shared" ref="J37:J68" si="0">aCurator</f>
        <v>0</v>
      </c>
      <c r="K37" s="121">
        <f t="shared" ref="K37:K68" si="1">cMHTSRef</f>
        <v>0</v>
      </c>
      <c r="L37" s="121">
        <f t="shared" ref="L37:L68" si="2">dPONo</f>
        <v>0</v>
      </c>
      <c r="M37" s="121">
        <f t="shared" ref="M37:M68" si="3">eInvNo</f>
        <v>0</v>
      </c>
      <c r="N37" s="122">
        <f t="shared" ref="N37:N68" si="4">fInvDate</f>
        <v>0</v>
      </c>
    </row>
    <row r="38" spans="1:14" s="20" customFormat="1" ht="17.399999999999999" x14ac:dyDescent="0.3">
      <c r="A38" s="97"/>
      <c r="B38" s="48"/>
      <c r="C38" s="25"/>
      <c r="D38" s="26" t="str">
        <f>IFERROR(INDEX(TableofFees[Units],MATCH(CuratorAccount[[#This Row],[Type of fee]],TableofFees[Type of fee],0)),"")</f>
        <v/>
      </c>
      <c r="E38" s="27"/>
      <c r="F38" s="28" t="str">
        <f>IFERROR(INDEX(TableofFees[Fee],MATCH(CuratorAccount[[#This Row],[Type of fee]],TableofFees[Type of fee],0)),"")</f>
        <v/>
      </c>
      <c r="G38" s="29"/>
      <c r="H38" s="30">
        <f>IF(CuratorAccount[[#This Row],[Type of fee]]="Mileage", CuratorAccount[[#This Row],[Units]]*CuratorAccount[[#This Row],[Rate]],(0))</f>
        <v>0</v>
      </c>
      <c r="I38" s="30">
        <f>IF(ISBLANK(CuratorAccount[[#This Row],[Type of fee]]),(0),IF(CuratorAccount[[#This Row],[Type of fee]]&lt;&gt;"Mileage", CuratorAccount[[#This Row],[Units]]*CuratorAccount[[#This Row],[Rate]], (0)))</f>
        <v>0</v>
      </c>
      <c r="J38" s="29">
        <f t="shared" si="0"/>
        <v>0</v>
      </c>
      <c r="K38" s="121">
        <f t="shared" si="1"/>
        <v>0</v>
      </c>
      <c r="L38" s="121">
        <f t="shared" si="2"/>
        <v>0</v>
      </c>
      <c r="M38" s="121">
        <f t="shared" si="3"/>
        <v>0</v>
      </c>
      <c r="N38" s="122">
        <f t="shared" si="4"/>
        <v>0</v>
      </c>
    </row>
    <row r="39" spans="1:14" s="20" customFormat="1" ht="17.399999999999999" x14ac:dyDescent="0.3">
      <c r="A39" s="97"/>
      <c r="B39" s="48"/>
      <c r="C39" s="25"/>
      <c r="D39" s="26" t="str">
        <f>IFERROR(INDEX(TableofFees[Units],MATCH(CuratorAccount[[#This Row],[Type of fee]],TableofFees[Type of fee],0)),"")</f>
        <v/>
      </c>
      <c r="E39" s="27"/>
      <c r="F39" s="28" t="str">
        <f>IFERROR(INDEX(TableofFees[Fee],MATCH(CuratorAccount[[#This Row],[Type of fee]],TableofFees[Type of fee],0)),"")</f>
        <v/>
      </c>
      <c r="G39" s="29"/>
      <c r="H39" s="30">
        <f>IF(CuratorAccount[[#This Row],[Type of fee]]="Mileage", CuratorAccount[[#This Row],[Units]]*CuratorAccount[[#This Row],[Rate]],(0))</f>
        <v>0</v>
      </c>
      <c r="I39" s="30">
        <f>IF(ISBLANK(CuratorAccount[[#This Row],[Type of fee]]),(0),IF(CuratorAccount[[#This Row],[Type of fee]]&lt;&gt;"Mileage", CuratorAccount[[#This Row],[Units]]*CuratorAccount[[#This Row],[Rate]], (0)))</f>
        <v>0</v>
      </c>
      <c r="J39" s="29">
        <f t="shared" si="0"/>
        <v>0</v>
      </c>
      <c r="K39" s="121">
        <f t="shared" si="1"/>
        <v>0</v>
      </c>
      <c r="L39" s="121">
        <f t="shared" si="2"/>
        <v>0</v>
      </c>
      <c r="M39" s="121">
        <f t="shared" si="3"/>
        <v>0</v>
      </c>
      <c r="N39" s="122">
        <f t="shared" si="4"/>
        <v>0</v>
      </c>
    </row>
    <row r="40" spans="1:14" s="20" customFormat="1" ht="17.399999999999999" x14ac:dyDescent="0.3">
      <c r="A40" s="97"/>
      <c r="B40" s="48"/>
      <c r="C40" s="25"/>
      <c r="D40" s="26" t="str">
        <f>IFERROR(INDEX(TableofFees[Units],MATCH(CuratorAccount[[#This Row],[Type of fee]],TableofFees[Type of fee],0)),"")</f>
        <v/>
      </c>
      <c r="E40" s="27"/>
      <c r="F40" s="28" t="str">
        <f>IFERROR(INDEX(TableofFees[Fee],MATCH(CuratorAccount[[#This Row],[Type of fee]],TableofFees[Type of fee],0)),"")</f>
        <v/>
      </c>
      <c r="G40" s="29"/>
      <c r="H40" s="30">
        <f>IF(CuratorAccount[[#This Row],[Type of fee]]="Mileage", CuratorAccount[[#This Row],[Units]]*CuratorAccount[[#This Row],[Rate]],(0))</f>
        <v>0</v>
      </c>
      <c r="I40" s="30">
        <f>IF(ISBLANK(CuratorAccount[[#This Row],[Type of fee]]),(0),IF(CuratorAccount[[#This Row],[Type of fee]]&lt;&gt;"Mileage", CuratorAccount[[#This Row],[Units]]*CuratorAccount[[#This Row],[Rate]], (0)))</f>
        <v>0</v>
      </c>
      <c r="J40" s="29">
        <f t="shared" si="0"/>
        <v>0</v>
      </c>
      <c r="K40" s="121">
        <f t="shared" si="1"/>
        <v>0</v>
      </c>
      <c r="L40" s="121">
        <f t="shared" si="2"/>
        <v>0</v>
      </c>
      <c r="M40" s="121">
        <f t="shared" si="3"/>
        <v>0</v>
      </c>
      <c r="N40" s="122">
        <f t="shared" si="4"/>
        <v>0</v>
      </c>
    </row>
    <row r="41" spans="1:14" s="20" customFormat="1" ht="17.399999999999999" x14ac:dyDescent="0.3">
      <c r="A41" s="97"/>
      <c r="B41" s="49"/>
      <c r="C41" s="25"/>
      <c r="D41" s="26" t="str">
        <f>IFERROR(INDEX(TableofFees[Units],MATCH(CuratorAccount[[#This Row],[Type of fee]],TableofFees[Type of fee],0)),"")</f>
        <v/>
      </c>
      <c r="E41" s="27"/>
      <c r="F41" s="28" t="str">
        <f>IFERROR(INDEX(TableofFees[Fee],MATCH(CuratorAccount[[#This Row],[Type of fee]],TableofFees[Type of fee],0)),"")</f>
        <v/>
      </c>
      <c r="G41" s="29"/>
      <c r="H41" s="30">
        <f>IF(CuratorAccount[[#This Row],[Type of fee]]="Mileage", CuratorAccount[[#This Row],[Units]]*CuratorAccount[[#This Row],[Rate]],(0))</f>
        <v>0</v>
      </c>
      <c r="I41" s="30">
        <f>IF(ISBLANK(CuratorAccount[[#This Row],[Type of fee]]),(0),IF(CuratorAccount[[#This Row],[Type of fee]]&lt;&gt;"Mileage", CuratorAccount[[#This Row],[Units]]*CuratorAccount[[#This Row],[Rate]], (0)))</f>
        <v>0</v>
      </c>
      <c r="J41" s="29">
        <f t="shared" si="0"/>
        <v>0</v>
      </c>
      <c r="K41" s="121">
        <f t="shared" si="1"/>
        <v>0</v>
      </c>
      <c r="L41" s="121">
        <f t="shared" si="2"/>
        <v>0</v>
      </c>
      <c r="M41" s="121">
        <f t="shared" si="3"/>
        <v>0</v>
      </c>
      <c r="N41" s="122">
        <f t="shared" si="4"/>
        <v>0</v>
      </c>
    </row>
    <row r="42" spans="1:14" s="20" customFormat="1" ht="17.399999999999999" x14ac:dyDescent="0.3">
      <c r="A42" s="97"/>
      <c r="B42" s="49"/>
      <c r="C42" s="25"/>
      <c r="D42" s="26" t="str">
        <f>IFERROR(INDEX(TableofFees[Units],MATCH(CuratorAccount[[#This Row],[Type of fee]],TableofFees[Type of fee],0)),"")</f>
        <v/>
      </c>
      <c r="E42" s="27"/>
      <c r="F42" s="28" t="str">
        <f>IFERROR(INDEX(TableofFees[Fee],MATCH(CuratorAccount[[#This Row],[Type of fee]],TableofFees[Type of fee],0)),"")</f>
        <v/>
      </c>
      <c r="G42" s="29"/>
      <c r="H42" s="30">
        <f>IF(CuratorAccount[[#This Row],[Type of fee]]="Mileage", CuratorAccount[[#This Row],[Units]]*CuratorAccount[[#This Row],[Rate]],(0))</f>
        <v>0</v>
      </c>
      <c r="I42" s="30">
        <f>IF(ISBLANK(CuratorAccount[[#This Row],[Type of fee]]),(0),IF(CuratorAccount[[#This Row],[Type of fee]]&lt;&gt;"Mileage", CuratorAccount[[#This Row],[Units]]*CuratorAccount[[#This Row],[Rate]], (0)))</f>
        <v>0</v>
      </c>
      <c r="J42" s="29">
        <f t="shared" si="0"/>
        <v>0</v>
      </c>
      <c r="K42" s="121">
        <f t="shared" si="1"/>
        <v>0</v>
      </c>
      <c r="L42" s="121">
        <f t="shared" si="2"/>
        <v>0</v>
      </c>
      <c r="M42" s="121">
        <f t="shared" si="3"/>
        <v>0</v>
      </c>
      <c r="N42" s="122">
        <f t="shared" si="4"/>
        <v>0</v>
      </c>
    </row>
    <row r="43" spans="1:14" s="20" customFormat="1" ht="17.399999999999999" x14ac:dyDescent="0.3">
      <c r="A43" s="97"/>
      <c r="B43" s="48"/>
      <c r="C43" s="25"/>
      <c r="D43" s="26" t="str">
        <f>IFERROR(INDEX(TableofFees[Units],MATCH(CuratorAccount[[#This Row],[Type of fee]],TableofFees[Type of fee],0)),"")</f>
        <v/>
      </c>
      <c r="E43" s="27"/>
      <c r="F43" s="28" t="str">
        <f>IFERROR(INDEX(TableofFees[Fee],MATCH(CuratorAccount[[#This Row],[Type of fee]],TableofFees[Type of fee],0)),"")</f>
        <v/>
      </c>
      <c r="G43" s="29"/>
      <c r="H43" s="30">
        <f>IF(CuratorAccount[[#This Row],[Type of fee]]="Mileage", CuratorAccount[[#This Row],[Units]]*CuratorAccount[[#This Row],[Rate]],(0))</f>
        <v>0</v>
      </c>
      <c r="I43" s="30">
        <f>IF(ISBLANK(CuratorAccount[[#This Row],[Type of fee]]),(0),IF(CuratorAccount[[#This Row],[Type of fee]]&lt;&gt;"Mileage", CuratorAccount[[#This Row],[Units]]*CuratorAccount[[#This Row],[Rate]], (0)))</f>
        <v>0</v>
      </c>
      <c r="J43" s="29">
        <f t="shared" si="0"/>
        <v>0</v>
      </c>
      <c r="K43" s="121">
        <f t="shared" si="1"/>
        <v>0</v>
      </c>
      <c r="L43" s="121">
        <f t="shared" si="2"/>
        <v>0</v>
      </c>
      <c r="M43" s="121">
        <f t="shared" si="3"/>
        <v>0</v>
      </c>
      <c r="N43" s="122">
        <f t="shared" si="4"/>
        <v>0</v>
      </c>
    </row>
    <row r="44" spans="1:14" s="20" customFormat="1" ht="17.399999999999999" x14ac:dyDescent="0.3">
      <c r="A44" s="97"/>
      <c r="B44" s="48"/>
      <c r="C44" s="25"/>
      <c r="D44" s="26" t="str">
        <f>IFERROR(INDEX(TableofFees[Units],MATCH(CuratorAccount[[#This Row],[Type of fee]],TableofFees[Type of fee],0)),"")</f>
        <v/>
      </c>
      <c r="E44" s="27"/>
      <c r="F44" s="28" t="str">
        <f>IFERROR(INDEX(TableofFees[Fee],MATCH(CuratorAccount[[#This Row],[Type of fee]],TableofFees[Type of fee],0)),"")</f>
        <v/>
      </c>
      <c r="G44" s="29"/>
      <c r="H44" s="30">
        <f>IF(CuratorAccount[[#This Row],[Type of fee]]="Mileage", CuratorAccount[[#This Row],[Units]]*CuratorAccount[[#This Row],[Rate]],(0))</f>
        <v>0</v>
      </c>
      <c r="I44" s="30">
        <f>IF(ISBLANK(CuratorAccount[[#This Row],[Type of fee]]),(0),IF(CuratorAccount[[#This Row],[Type of fee]]&lt;&gt;"Mileage", CuratorAccount[[#This Row],[Units]]*CuratorAccount[[#This Row],[Rate]], (0)))</f>
        <v>0</v>
      </c>
      <c r="J44" s="29">
        <f t="shared" si="0"/>
        <v>0</v>
      </c>
      <c r="K44" s="121">
        <f t="shared" si="1"/>
        <v>0</v>
      </c>
      <c r="L44" s="121">
        <f t="shared" si="2"/>
        <v>0</v>
      </c>
      <c r="M44" s="121">
        <f t="shared" si="3"/>
        <v>0</v>
      </c>
      <c r="N44" s="122">
        <f t="shared" si="4"/>
        <v>0</v>
      </c>
    </row>
    <row r="45" spans="1:14" s="20" customFormat="1" ht="17.399999999999999" x14ac:dyDescent="0.3">
      <c r="A45" s="97"/>
      <c r="B45" s="48"/>
      <c r="C45" s="25"/>
      <c r="D45" s="26" t="str">
        <f>IFERROR(INDEX(TableofFees[Units],MATCH(CuratorAccount[[#This Row],[Type of fee]],TableofFees[Type of fee],0)),"")</f>
        <v/>
      </c>
      <c r="E45" s="27"/>
      <c r="F45" s="28" t="str">
        <f>IFERROR(INDEX(TableofFees[Fee],MATCH(CuratorAccount[[#This Row],[Type of fee]],TableofFees[Type of fee],0)),"")</f>
        <v/>
      </c>
      <c r="G45" s="29"/>
      <c r="H45" s="30">
        <f>IF(CuratorAccount[[#This Row],[Type of fee]]="Mileage", CuratorAccount[[#This Row],[Units]]*CuratorAccount[[#This Row],[Rate]],(0))</f>
        <v>0</v>
      </c>
      <c r="I45" s="30">
        <f>IF(ISBLANK(CuratorAccount[[#This Row],[Type of fee]]),(0),IF(CuratorAccount[[#This Row],[Type of fee]]&lt;&gt;"Mileage", CuratorAccount[[#This Row],[Units]]*CuratorAccount[[#This Row],[Rate]], (0)))</f>
        <v>0</v>
      </c>
      <c r="J45" s="29">
        <f t="shared" si="0"/>
        <v>0</v>
      </c>
      <c r="K45" s="121">
        <f t="shared" si="1"/>
        <v>0</v>
      </c>
      <c r="L45" s="121">
        <f t="shared" si="2"/>
        <v>0</v>
      </c>
      <c r="M45" s="121">
        <f t="shared" si="3"/>
        <v>0</v>
      </c>
      <c r="N45" s="122">
        <f t="shared" si="4"/>
        <v>0</v>
      </c>
    </row>
    <row r="46" spans="1:14" s="20" customFormat="1" ht="17.399999999999999" x14ac:dyDescent="0.3">
      <c r="A46" s="97"/>
      <c r="B46" s="49"/>
      <c r="C46" s="25"/>
      <c r="D46" s="26" t="str">
        <f>IFERROR(INDEX(TableofFees[Units],MATCH(CuratorAccount[[#This Row],[Type of fee]],TableofFees[Type of fee],0)),"")</f>
        <v/>
      </c>
      <c r="E46" s="27"/>
      <c r="F46" s="28" t="str">
        <f>IFERROR(INDEX(TableofFees[Fee],MATCH(CuratorAccount[[#This Row],[Type of fee]],TableofFees[Type of fee],0)),"")</f>
        <v/>
      </c>
      <c r="G46" s="29"/>
      <c r="H46" s="30">
        <f>IF(CuratorAccount[[#This Row],[Type of fee]]="Mileage", CuratorAccount[[#This Row],[Units]]*CuratorAccount[[#This Row],[Rate]],(0))</f>
        <v>0</v>
      </c>
      <c r="I46" s="30">
        <f>IF(ISBLANK(CuratorAccount[[#This Row],[Type of fee]]),(0),IF(CuratorAccount[[#This Row],[Type of fee]]&lt;&gt;"Mileage", CuratorAccount[[#This Row],[Units]]*CuratorAccount[[#This Row],[Rate]], (0)))</f>
        <v>0</v>
      </c>
      <c r="J46" s="29">
        <f t="shared" si="0"/>
        <v>0</v>
      </c>
      <c r="K46" s="121">
        <f t="shared" si="1"/>
        <v>0</v>
      </c>
      <c r="L46" s="121">
        <f t="shared" si="2"/>
        <v>0</v>
      </c>
      <c r="M46" s="121">
        <f t="shared" si="3"/>
        <v>0</v>
      </c>
      <c r="N46" s="122">
        <f t="shared" si="4"/>
        <v>0</v>
      </c>
    </row>
    <row r="47" spans="1:14" s="20" customFormat="1" ht="17.399999999999999" x14ac:dyDescent="0.3">
      <c r="A47" s="97"/>
      <c r="B47" s="48"/>
      <c r="C47" s="25"/>
      <c r="D47" s="26" t="str">
        <f>IFERROR(INDEX(TableofFees[Units],MATCH(CuratorAccount[[#This Row],[Type of fee]],TableofFees[Type of fee],0)),"")</f>
        <v/>
      </c>
      <c r="E47" s="27"/>
      <c r="F47" s="28" t="str">
        <f>IFERROR(INDEX(TableofFees[Fee],MATCH(CuratorAccount[[#This Row],[Type of fee]],TableofFees[Type of fee],0)),"")</f>
        <v/>
      </c>
      <c r="G47" s="29"/>
      <c r="H47" s="30">
        <f>IF(CuratorAccount[[#This Row],[Type of fee]]="Mileage", CuratorAccount[[#This Row],[Units]]*CuratorAccount[[#This Row],[Rate]],(0))</f>
        <v>0</v>
      </c>
      <c r="I47" s="30">
        <f>IF(ISBLANK(CuratorAccount[[#This Row],[Type of fee]]),(0),IF(CuratorAccount[[#This Row],[Type of fee]]&lt;&gt;"Mileage", CuratorAccount[[#This Row],[Units]]*CuratorAccount[[#This Row],[Rate]], (0)))</f>
        <v>0</v>
      </c>
      <c r="J47" s="29">
        <f t="shared" si="0"/>
        <v>0</v>
      </c>
      <c r="K47" s="121">
        <f t="shared" si="1"/>
        <v>0</v>
      </c>
      <c r="L47" s="121">
        <f t="shared" si="2"/>
        <v>0</v>
      </c>
      <c r="M47" s="121">
        <f t="shared" si="3"/>
        <v>0</v>
      </c>
      <c r="N47" s="122">
        <f t="shared" si="4"/>
        <v>0</v>
      </c>
    </row>
    <row r="48" spans="1:14" s="20" customFormat="1" ht="17.399999999999999" x14ac:dyDescent="0.3">
      <c r="A48" s="97"/>
      <c r="B48" s="48"/>
      <c r="C48" s="25"/>
      <c r="D48" s="26" t="str">
        <f>IFERROR(INDEX(TableofFees[Units],MATCH(CuratorAccount[[#This Row],[Type of fee]],TableofFees[Type of fee],0)),"")</f>
        <v/>
      </c>
      <c r="E48" s="27"/>
      <c r="F48" s="28" t="str">
        <f>IFERROR(INDEX(TableofFees[Fee],MATCH(CuratorAccount[[#This Row],[Type of fee]],TableofFees[Type of fee],0)),"")</f>
        <v/>
      </c>
      <c r="G48" s="29"/>
      <c r="H48" s="30">
        <f>IF(CuratorAccount[[#This Row],[Type of fee]]="Mileage", CuratorAccount[[#This Row],[Units]]*CuratorAccount[[#This Row],[Rate]],(0))</f>
        <v>0</v>
      </c>
      <c r="I48" s="30">
        <f>IF(ISBLANK(CuratorAccount[[#This Row],[Type of fee]]),(0),IF(CuratorAccount[[#This Row],[Type of fee]]&lt;&gt;"Mileage", CuratorAccount[[#This Row],[Units]]*CuratorAccount[[#This Row],[Rate]], (0)))</f>
        <v>0</v>
      </c>
      <c r="J48" s="29">
        <f t="shared" si="0"/>
        <v>0</v>
      </c>
      <c r="K48" s="121">
        <f t="shared" si="1"/>
        <v>0</v>
      </c>
      <c r="L48" s="121">
        <f t="shared" si="2"/>
        <v>0</v>
      </c>
      <c r="M48" s="121">
        <f t="shared" si="3"/>
        <v>0</v>
      </c>
      <c r="N48" s="122">
        <f t="shared" si="4"/>
        <v>0</v>
      </c>
    </row>
    <row r="49" spans="1:14" s="20" customFormat="1" ht="17.399999999999999" x14ac:dyDescent="0.3">
      <c r="A49" s="97"/>
      <c r="B49" s="48"/>
      <c r="C49" s="25"/>
      <c r="D49" s="26" t="str">
        <f>IFERROR(INDEX(TableofFees[Units],MATCH(CuratorAccount[[#This Row],[Type of fee]],TableofFees[Type of fee],0)),"")</f>
        <v/>
      </c>
      <c r="E49" s="27"/>
      <c r="F49" s="28" t="str">
        <f>IFERROR(INDEX(TableofFees[Fee],MATCH(CuratorAccount[[#This Row],[Type of fee]],TableofFees[Type of fee],0)),"")</f>
        <v/>
      </c>
      <c r="G49" s="29"/>
      <c r="H49" s="30">
        <f>IF(CuratorAccount[[#This Row],[Type of fee]]="Mileage", CuratorAccount[[#This Row],[Units]]*CuratorAccount[[#This Row],[Rate]],(0))</f>
        <v>0</v>
      </c>
      <c r="I49" s="30">
        <f>IF(ISBLANK(CuratorAccount[[#This Row],[Type of fee]]),(0),IF(CuratorAccount[[#This Row],[Type of fee]]&lt;&gt;"Mileage", CuratorAccount[[#This Row],[Units]]*CuratorAccount[[#This Row],[Rate]], (0)))</f>
        <v>0</v>
      </c>
      <c r="J49" s="29">
        <f t="shared" si="0"/>
        <v>0</v>
      </c>
      <c r="K49" s="121">
        <f t="shared" si="1"/>
        <v>0</v>
      </c>
      <c r="L49" s="121">
        <f t="shared" si="2"/>
        <v>0</v>
      </c>
      <c r="M49" s="121">
        <f t="shared" si="3"/>
        <v>0</v>
      </c>
      <c r="N49" s="122">
        <f t="shared" si="4"/>
        <v>0</v>
      </c>
    </row>
    <row r="50" spans="1:14" s="20" customFormat="1" ht="17.399999999999999" x14ac:dyDescent="0.3">
      <c r="A50" s="97"/>
      <c r="B50" s="49"/>
      <c r="C50" s="25"/>
      <c r="D50" s="26" t="str">
        <f>IFERROR(INDEX(TableofFees[Units],MATCH(CuratorAccount[[#This Row],[Type of fee]],TableofFees[Type of fee],0)),"")</f>
        <v/>
      </c>
      <c r="E50" s="27"/>
      <c r="F50" s="28" t="str">
        <f>IFERROR(INDEX(TableofFees[Fee],MATCH(CuratorAccount[[#This Row],[Type of fee]],TableofFees[Type of fee],0)),"")</f>
        <v/>
      </c>
      <c r="G50" s="29"/>
      <c r="H50" s="30">
        <f>IF(CuratorAccount[[#This Row],[Type of fee]]="Mileage", CuratorAccount[[#This Row],[Units]]*CuratorAccount[[#This Row],[Rate]],(0))</f>
        <v>0</v>
      </c>
      <c r="I50" s="30">
        <f>IF(ISBLANK(CuratorAccount[[#This Row],[Type of fee]]),(0),IF(CuratorAccount[[#This Row],[Type of fee]]&lt;&gt;"Mileage", CuratorAccount[[#This Row],[Units]]*CuratorAccount[[#This Row],[Rate]], (0)))</f>
        <v>0</v>
      </c>
      <c r="J50" s="29">
        <f t="shared" si="0"/>
        <v>0</v>
      </c>
      <c r="K50" s="121">
        <f t="shared" si="1"/>
        <v>0</v>
      </c>
      <c r="L50" s="121">
        <f t="shared" si="2"/>
        <v>0</v>
      </c>
      <c r="M50" s="121">
        <f t="shared" si="3"/>
        <v>0</v>
      </c>
      <c r="N50" s="122">
        <f t="shared" si="4"/>
        <v>0</v>
      </c>
    </row>
    <row r="51" spans="1:14" s="20" customFormat="1" ht="17.399999999999999" x14ac:dyDescent="0.3">
      <c r="A51" s="97"/>
      <c r="B51" s="49"/>
      <c r="C51" s="25"/>
      <c r="D51" s="26" t="str">
        <f>IFERROR(INDEX(TableofFees[Units],MATCH(CuratorAccount[[#This Row],[Type of fee]],TableofFees[Type of fee],0)),"")</f>
        <v/>
      </c>
      <c r="E51" s="27"/>
      <c r="F51" s="28" t="str">
        <f>IFERROR(INDEX(TableofFees[Fee],MATCH(CuratorAccount[[#This Row],[Type of fee]],TableofFees[Type of fee],0)),"")</f>
        <v/>
      </c>
      <c r="G51" s="29"/>
      <c r="H51" s="30">
        <f>IF(CuratorAccount[[#This Row],[Type of fee]]="Mileage", CuratorAccount[[#This Row],[Units]]*CuratorAccount[[#This Row],[Rate]],(0))</f>
        <v>0</v>
      </c>
      <c r="I51" s="30">
        <f>IF(ISBLANK(CuratorAccount[[#This Row],[Type of fee]]),(0),IF(CuratorAccount[[#This Row],[Type of fee]]&lt;&gt;"Mileage", CuratorAccount[[#This Row],[Units]]*CuratorAccount[[#This Row],[Rate]], (0)))</f>
        <v>0</v>
      </c>
      <c r="J51" s="29">
        <f t="shared" si="0"/>
        <v>0</v>
      </c>
      <c r="K51" s="121">
        <f t="shared" si="1"/>
        <v>0</v>
      </c>
      <c r="L51" s="121">
        <f t="shared" si="2"/>
        <v>0</v>
      </c>
      <c r="M51" s="121">
        <f t="shared" si="3"/>
        <v>0</v>
      </c>
      <c r="N51" s="122">
        <f t="shared" si="4"/>
        <v>0</v>
      </c>
    </row>
    <row r="52" spans="1:14" s="20" customFormat="1" ht="17.399999999999999" x14ac:dyDescent="0.3">
      <c r="A52" s="97"/>
      <c r="B52" s="48"/>
      <c r="C52" s="25"/>
      <c r="D52" s="26" t="str">
        <f>IFERROR(INDEX(TableofFees[Units],MATCH(CuratorAccount[[#This Row],[Type of fee]],TableofFees[Type of fee],0)),"")</f>
        <v/>
      </c>
      <c r="E52" s="27"/>
      <c r="F52" s="28" t="str">
        <f>IFERROR(INDEX(TableofFees[Fee],MATCH(CuratorAccount[[#This Row],[Type of fee]],TableofFees[Type of fee],0)),"")</f>
        <v/>
      </c>
      <c r="G52" s="29"/>
      <c r="H52" s="30">
        <f>IF(CuratorAccount[[#This Row],[Type of fee]]="Mileage", CuratorAccount[[#This Row],[Units]]*CuratorAccount[[#This Row],[Rate]],(0))</f>
        <v>0</v>
      </c>
      <c r="I52" s="30">
        <f>IF(ISBLANK(CuratorAccount[[#This Row],[Type of fee]]),(0),IF(CuratorAccount[[#This Row],[Type of fee]]&lt;&gt;"Mileage", CuratorAccount[[#This Row],[Units]]*CuratorAccount[[#This Row],[Rate]], (0)))</f>
        <v>0</v>
      </c>
      <c r="J52" s="29">
        <f t="shared" si="0"/>
        <v>0</v>
      </c>
      <c r="K52" s="121">
        <f t="shared" si="1"/>
        <v>0</v>
      </c>
      <c r="L52" s="121">
        <f t="shared" si="2"/>
        <v>0</v>
      </c>
      <c r="M52" s="121">
        <f t="shared" si="3"/>
        <v>0</v>
      </c>
      <c r="N52" s="122">
        <f t="shared" si="4"/>
        <v>0</v>
      </c>
    </row>
    <row r="53" spans="1:14" s="20" customFormat="1" ht="17.399999999999999" x14ac:dyDescent="0.3">
      <c r="A53" s="97"/>
      <c r="B53" s="48"/>
      <c r="C53" s="25"/>
      <c r="D53" s="26" t="str">
        <f>IFERROR(INDEX(TableofFees[Units],MATCH(CuratorAccount[[#This Row],[Type of fee]],TableofFees[Type of fee],0)),"")</f>
        <v/>
      </c>
      <c r="E53" s="27"/>
      <c r="F53" s="28" t="str">
        <f>IFERROR(INDEX(TableofFees[Fee],MATCH(CuratorAccount[[#This Row],[Type of fee]],TableofFees[Type of fee],0)),"")</f>
        <v/>
      </c>
      <c r="G53" s="29"/>
      <c r="H53" s="30">
        <f>IF(CuratorAccount[[#This Row],[Type of fee]]="Mileage", CuratorAccount[[#This Row],[Units]]*CuratorAccount[[#This Row],[Rate]],(0))</f>
        <v>0</v>
      </c>
      <c r="I53" s="30">
        <f>IF(ISBLANK(CuratorAccount[[#This Row],[Type of fee]]),(0),IF(CuratorAccount[[#This Row],[Type of fee]]&lt;&gt;"Mileage", CuratorAccount[[#This Row],[Units]]*CuratorAccount[[#This Row],[Rate]], (0)))</f>
        <v>0</v>
      </c>
      <c r="J53" s="29">
        <f t="shared" si="0"/>
        <v>0</v>
      </c>
      <c r="K53" s="121">
        <f t="shared" si="1"/>
        <v>0</v>
      </c>
      <c r="L53" s="121">
        <f t="shared" si="2"/>
        <v>0</v>
      </c>
      <c r="M53" s="121">
        <f t="shared" si="3"/>
        <v>0</v>
      </c>
      <c r="N53" s="122">
        <f t="shared" si="4"/>
        <v>0</v>
      </c>
    </row>
    <row r="54" spans="1:14" s="20" customFormat="1" ht="17.399999999999999" x14ac:dyDescent="0.3">
      <c r="A54" s="97"/>
      <c r="B54" s="49"/>
      <c r="C54" s="25"/>
      <c r="D54" s="26" t="str">
        <f>IFERROR(INDEX(TableofFees[Units],MATCH(CuratorAccount[[#This Row],[Type of fee]],TableofFees[Type of fee],0)),"")</f>
        <v/>
      </c>
      <c r="E54" s="27"/>
      <c r="F54" s="28" t="str">
        <f>IFERROR(INDEX(TableofFees[Fee],MATCH(CuratorAccount[[#This Row],[Type of fee]],TableofFees[Type of fee],0)),"")</f>
        <v/>
      </c>
      <c r="G54" s="29"/>
      <c r="H54" s="30">
        <f>IF(CuratorAccount[[#This Row],[Type of fee]]="Mileage", CuratorAccount[[#This Row],[Units]]*CuratorAccount[[#This Row],[Rate]],(0))</f>
        <v>0</v>
      </c>
      <c r="I54" s="30">
        <f>IF(ISBLANK(CuratorAccount[[#This Row],[Type of fee]]),(0),IF(CuratorAccount[[#This Row],[Type of fee]]&lt;&gt;"Mileage", CuratorAccount[[#This Row],[Units]]*CuratorAccount[[#This Row],[Rate]], (0)))</f>
        <v>0</v>
      </c>
      <c r="J54" s="29">
        <f t="shared" si="0"/>
        <v>0</v>
      </c>
      <c r="K54" s="121">
        <f t="shared" si="1"/>
        <v>0</v>
      </c>
      <c r="L54" s="121">
        <f t="shared" si="2"/>
        <v>0</v>
      </c>
      <c r="M54" s="121">
        <f t="shared" si="3"/>
        <v>0</v>
      </c>
      <c r="N54" s="122">
        <f t="shared" si="4"/>
        <v>0</v>
      </c>
    </row>
    <row r="55" spans="1:14" s="20" customFormat="1" ht="17.399999999999999" x14ac:dyDescent="0.3">
      <c r="A55" s="97"/>
      <c r="B55" s="48"/>
      <c r="C55" s="25"/>
      <c r="D55" s="26" t="str">
        <f>IFERROR(INDEX(TableofFees[Units],MATCH(CuratorAccount[[#This Row],[Type of fee]],TableofFees[Type of fee],0)),"")</f>
        <v/>
      </c>
      <c r="E55" s="27"/>
      <c r="F55" s="28" t="str">
        <f>IFERROR(INDEX(TableofFees[Fee],MATCH(CuratorAccount[[#This Row],[Type of fee]],TableofFees[Type of fee],0)),"")</f>
        <v/>
      </c>
      <c r="G55" s="29"/>
      <c r="H55" s="30">
        <f>IF(CuratorAccount[[#This Row],[Type of fee]]="Mileage", CuratorAccount[[#This Row],[Units]]*CuratorAccount[[#This Row],[Rate]],(0))</f>
        <v>0</v>
      </c>
      <c r="I55" s="30">
        <f>IF(ISBLANK(CuratorAccount[[#This Row],[Type of fee]]),(0),IF(CuratorAccount[[#This Row],[Type of fee]]&lt;&gt;"Mileage", CuratorAccount[[#This Row],[Units]]*CuratorAccount[[#This Row],[Rate]], (0)))</f>
        <v>0</v>
      </c>
      <c r="J55" s="29">
        <f t="shared" si="0"/>
        <v>0</v>
      </c>
      <c r="K55" s="121">
        <f t="shared" si="1"/>
        <v>0</v>
      </c>
      <c r="L55" s="121">
        <f t="shared" si="2"/>
        <v>0</v>
      </c>
      <c r="M55" s="121">
        <f t="shared" si="3"/>
        <v>0</v>
      </c>
      <c r="N55" s="122">
        <f t="shared" si="4"/>
        <v>0</v>
      </c>
    </row>
    <row r="56" spans="1:14" s="20" customFormat="1" ht="17.399999999999999" x14ac:dyDescent="0.3">
      <c r="A56" s="97"/>
      <c r="B56" s="48"/>
      <c r="C56" s="25"/>
      <c r="D56" s="26" t="str">
        <f>IFERROR(INDEX(TableofFees[Units],MATCH(CuratorAccount[[#This Row],[Type of fee]],TableofFees[Type of fee],0)),"")</f>
        <v/>
      </c>
      <c r="E56" s="27"/>
      <c r="F56" s="28" t="str">
        <f>IFERROR(INDEX(TableofFees[Fee],MATCH(CuratorAccount[[#This Row],[Type of fee]],TableofFees[Type of fee],0)),"")</f>
        <v/>
      </c>
      <c r="G56" s="29"/>
      <c r="H56" s="30">
        <f>IF(CuratorAccount[[#This Row],[Type of fee]]="Mileage", CuratorAccount[[#This Row],[Units]]*CuratorAccount[[#This Row],[Rate]],(0))</f>
        <v>0</v>
      </c>
      <c r="I56" s="30">
        <f>IF(ISBLANK(CuratorAccount[[#This Row],[Type of fee]]),(0),IF(CuratorAccount[[#This Row],[Type of fee]]&lt;&gt;"Mileage", CuratorAccount[[#This Row],[Units]]*CuratorAccount[[#This Row],[Rate]], (0)))</f>
        <v>0</v>
      </c>
      <c r="J56" s="29">
        <f t="shared" si="0"/>
        <v>0</v>
      </c>
      <c r="K56" s="121">
        <f t="shared" si="1"/>
        <v>0</v>
      </c>
      <c r="L56" s="121">
        <f t="shared" si="2"/>
        <v>0</v>
      </c>
      <c r="M56" s="121">
        <f t="shared" si="3"/>
        <v>0</v>
      </c>
      <c r="N56" s="122">
        <f t="shared" si="4"/>
        <v>0</v>
      </c>
    </row>
    <row r="57" spans="1:14" s="20" customFormat="1" ht="17.399999999999999" x14ac:dyDescent="0.3">
      <c r="A57" s="97"/>
      <c r="B57" s="49"/>
      <c r="C57" s="25"/>
      <c r="D57" s="26" t="str">
        <f>IFERROR(INDEX(TableofFees[Units],MATCH(CuratorAccount[[#This Row],[Type of fee]],TableofFees[Type of fee],0)),"")</f>
        <v/>
      </c>
      <c r="E57" s="27"/>
      <c r="F57" s="28" t="str">
        <f>IFERROR(INDEX(TableofFees[Fee],MATCH(CuratorAccount[[#This Row],[Type of fee]],TableofFees[Type of fee],0)),"")</f>
        <v/>
      </c>
      <c r="G57" s="29"/>
      <c r="H57" s="30">
        <f>IF(CuratorAccount[[#This Row],[Type of fee]]="Mileage", CuratorAccount[[#This Row],[Units]]*CuratorAccount[[#This Row],[Rate]],(0))</f>
        <v>0</v>
      </c>
      <c r="I57" s="30">
        <f>IF(ISBLANK(CuratorAccount[[#This Row],[Type of fee]]),(0),IF(CuratorAccount[[#This Row],[Type of fee]]&lt;&gt;"Mileage", CuratorAccount[[#This Row],[Units]]*CuratorAccount[[#This Row],[Rate]], (0)))</f>
        <v>0</v>
      </c>
      <c r="J57" s="29">
        <f t="shared" si="0"/>
        <v>0</v>
      </c>
      <c r="K57" s="121">
        <f t="shared" si="1"/>
        <v>0</v>
      </c>
      <c r="L57" s="121">
        <f t="shared" si="2"/>
        <v>0</v>
      </c>
      <c r="M57" s="121">
        <f t="shared" si="3"/>
        <v>0</v>
      </c>
      <c r="N57" s="122">
        <f t="shared" si="4"/>
        <v>0</v>
      </c>
    </row>
    <row r="58" spans="1:14" s="20" customFormat="1" ht="17.399999999999999" x14ac:dyDescent="0.3">
      <c r="A58" s="97"/>
      <c r="B58" s="48"/>
      <c r="C58" s="25"/>
      <c r="D58" s="26" t="str">
        <f>IFERROR(INDEX(TableofFees[Units],MATCH(CuratorAccount[[#This Row],[Type of fee]],TableofFees[Type of fee],0)),"")</f>
        <v/>
      </c>
      <c r="E58" s="27"/>
      <c r="F58" s="28" t="str">
        <f>IFERROR(INDEX(TableofFees[Fee],MATCH(CuratorAccount[[#This Row],[Type of fee]],TableofFees[Type of fee],0)),"")</f>
        <v/>
      </c>
      <c r="G58" s="29"/>
      <c r="H58" s="30">
        <f>IF(CuratorAccount[[#This Row],[Type of fee]]="Mileage", CuratorAccount[[#This Row],[Units]]*CuratorAccount[[#This Row],[Rate]],(0))</f>
        <v>0</v>
      </c>
      <c r="I58" s="30">
        <f>IF(ISBLANK(CuratorAccount[[#This Row],[Type of fee]]),(0),IF(CuratorAccount[[#This Row],[Type of fee]]&lt;&gt;"Mileage", CuratorAccount[[#This Row],[Units]]*CuratorAccount[[#This Row],[Rate]], (0)))</f>
        <v>0</v>
      </c>
      <c r="J58" s="29">
        <f t="shared" si="0"/>
        <v>0</v>
      </c>
      <c r="K58" s="121">
        <f t="shared" si="1"/>
        <v>0</v>
      </c>
      <c r="L58" s="121">
        <f t="shared" si="2"/>
        <v>0</v>
      </c>
      <c r="M58" s="121">
        <f t="shared" si="3"/>
        <v>0</v>
      </c>
      <c r="N58" s="122">
        <f t="shared" si="4"/>
        <v>0</v>
      </c>
    </row>
    <row r="59" spans="1:14" s="20" customFormat="1" ht="17.399999999999999" x14ac:dyDescent="0.3">
      <c r="A59" s="97"/>
      <c r="B59" s="49"/>
      <c r="C59" s="25"/>
      <c r="D59" s="26" t="str">
        <f>IFERROR(INDEX(TableofFees[Units],MATCH(CuratorAccount[[#This Row],[Type of fee]],TableofFees[Type of fee],0)),"")</f>
        <v/>
      </c>
      <c r="E59" s="27"/>
      <c r="F59" s="28" t="str">
        <f>IFERROR(INDEX(TableofFees[Fee],MATCH(CuratorAccount[[#This Row],[Type of fee]],TableofFees[Type of fee],0)),"")</f>
        <v/>
      </c>
      <c r="G59" s="29"/>
      <c r="H59" s="30">
        <f>IF(CuratorAccount[[#This Row],[Type of fee]]="Mileage", CuratorAccount[[#This Row],[Units]]*CuratorAccount[[#This Row],[Rate]],(0))</f>
        <v>0</v>
      </c>
      <c r="I59" s="30">
        <f>IF(ISBLANK(CuratorAccount[[#This Row],[Type of fee]]),(0),IF(CuratorAccount[[#This Row],[Type of fee]]&lt;&gt;"Mileage", CuratorAccount[[#This Row],[Units]]*CuratorAccount[[#This Row],[Rate]], (0)))</f>
        <v>0</v>
      </c>
      <c r="J59" s="29">
        <f t="shared" si="0"/>
        <v>0</v>
      </c>
      <c r="K59" s="121">
        <f t="shared" si="1"/>
        <v>0</v>
      </c>
      <c r="L59" s="121">
        <f t="shared" si="2"/>
        <v>0</v>
      </c>
      <c r="M59" s="121">
        <f t="shared" si="3"/>
        <v>0</v>
      </c>
      <c r="N59" s="122">
        <f t="shared" si="4"/>
        <v>0</v>
      </c>
    </row>
    <row r="60" spans="1:14" s="20" customFormat="1" ht="17.399999999999999" x14ac:dyDescent="0.3">
      <c r="A60" s="97"/>
      <c r="B60" s="49"/>
      <c r="C60" s="25"/>
      <c r="D60" s="26" t="str">
        <f>IFERROR(INDEX(TableofFees[Units],MATCH(CuratorAccount[[#This Row],[Type of fee]],TableofFees[Type of fee],0)),"")</f>
        <v/>
      </c>
      <c r="E60" s="27"/>
      <c r="F60" s="28" t="str">
        <f>IFERROR(INDEX(TableofFees[Fee],MATCH(CuratorAccount[[#This Row],[Type of fee]],TableofFees[Type of fee],0)),"")</f>
        <v/>
      </c>
      <c r="G60" s="29"/>
      <c r="H60" s="30">
        <f>IF(CuratorAccount[[#This Row],[Type of fee]]="Mileage", CuratorAccount[[#This Row],[Units]]*CuratorAccount[[#This Row],[Rate]],(0))</f>
        <v>0</v>
      </c>
      <c r="I60" s="30">
        <f>IF(ISBLANK(CuratorAccount[[#This Row],[Type of fee]]),(0),IF(CuratorAccount[[#This Row],[Type of fee]]&lt;&gt;"Mileage", CuratorAccount[[#This Row],[Units]]*CuratorAccount[[#This Row],[Rate]], (0)))</f>
        <v>0</v>
      </c>
      <c r="J60" s="29">
        <f t="shared" si="0"/>
        <v>0</v>
      </c>
      <c r="K60" s="121">
        <f t="shared" si="1"/>
        <v>0</v>
      </c>
      <c r="L60" s="121">
        <f t="shared" si="2"/>
        <v>0</v>
      </c>
      <c r="M60" s="121">
        <f t="shared" si="3"/>
        <v>0</v>
      </c>
      <c r="N60" s="122">
        <f t="shared" si="4"/>
        <v>0</v>
      </c>
    </row>
    <row r="61" spans="1:14" s="20" customFormat="1" ht="17.399999999999999" x14ac:dyDescent="0.3">
      <c r="A61" s="97"/>
      <c r="B61" s="48"/>
      <c r="C61" s="25"/>
      <c r="D61" s="26" t="str">
        <f>IFERROR(INDEX(TableofFees[Units],MATCH(CuratorAccount[[#This Row],[Type of fee]],TableofFees[Type of fee],0)),"")</f>
        <v/>
      </c>
      <c r="E61" s="27"/>
      <c r="F61" s="28" t="str">
        <f>IFERROR(INDEX(TableofFees[Fee],MATCH(CuratorAccount[[#This Row],[Type of fee]],TableofFees[Type of fee],0)),"")</f>
        <v/>
      </c>
      <c r="G61" s="29"/>
      <c r="H61" s="30">
        <f>IF(CuratorAccount[[#This Row],[Type of fee]]="Mileage", CuratorAccount[[#This Row],[Units]]*CuratorAccount[[#This Row],[Rate]],(0))</f>
        <v>0</v>
      </c>
      <c r="I61" s="30">
        <f>IF(ISBLANK(CuratorAccount[[#This Row],[Type of fee]]),(0),IF(CuratorAccount[[#This Row],[Type of fee]]&lt;&gt;"Mileage", CuratorAccount[[#This Row],[Units]]*CuratorAccount[[#This Row],[Rate]], (0)))</f>
        <v>0</v>
      </c>
      <c r="J61" s="29">
        <f t="shared" si="0"/>
        <v>0</v>
      </c>
      <c r="K61" s="121">
        <f t="shared" si="1"/>
        <v>0</v>
      </c>
      <c r="L61" s="121">
        <f t="shared" si="2"/>
        <v>0</v>
      </c>
      <c r="M61" s="121">
        <f t="shared" si="3"/>
        <v>0</v>
      </c>
      <c r="N61" s="122">
        <f t="shared" si="4"/>
        <v>0</v>
      </c>
    </row>
    <row r="62" spans="1:14" s="20" customFormat="1" ht="17.399999999999999" x14ac:dyDescent="0.3">
      <c r="A62" s="97"/>
      <c r="B62" s="49"/>
      <c r="C62" s="25"/>
      <c r="D62" s="26" t="str">
        <f>IFERROR(INDEX(TableofFees[Units],MATCH(CuratorAccount[[#This Row],[Type of fee]],TableofFees[Type of fee],0)),"")</f>
        <v/>
      </c>
      <c r="E62" s="27"/>
      <c r="F62" s="28" t="str">
        <f>IFERROR(INDEX(TableofFees[Fee],MATCH(CuratorAccount[[#This Row],[Type of fee]],TableofFees[Type of fee],0)),"")</f>
        <v/>
      </c>
      <c r="G62" s="29"/>
      <c r="H62" s="30">
        <f>IF(CuratorAccount[[#This Row],[Type of fee]]="Mileage", CuratorAccount[[#This Row],[Units]]*CuratorAccount[[#This Row],[Rate]],(0))</f>
        <v>0</v>
      </c>
      <c r="I62" s="30">
        <f>IF(ISBLANK(CuratorAccount[[#This Row],[Type of fee]]),(0),IF(CuratorAccount[[#This Row],[Type of fee]]&lt;&gt;"Mileage", CuratorAccount[[#This Row],[Units]]*CuratorAccount[[#This Row],[Rate]], (0)))</f>
        <v>0</v>
      </c>
      <c r="J62" s="29">
        <f t="shared" si="0"/>
        <v>0</v>
      </c>
      <c r="K62" s="121">
        <f t="shared" si="1"/>
        <v>0</v>
      </c>
      <c r="L62" s="121">
        <f t="shared" si="2"/>
        <v>0</v>
      </c>
      <c r="M62" s="121">
        <f t="shared" si="3"/>
        <v>0</v>
      </c>
      <c r="N62" s="122">
        <f t="shared" si="4"/>
        <v>0</v>
      </c>
    </row>
    <row r="63" spans="1:14" s="20" customFormat="1" ht="17.399999999999999" x14ac:dyDescent="0.3">
      <c r="A63" s="97"/>
      <c r="B63" s="49"/>
      <c r="C63" s="25"/>
      <c r="D63" s="26" t="str">
        <f>IFERROR(INDEX(TableofFees[Units],MATCH(CuratorAccount[[#This Row],[Type of fee]],TableofFees[Type of fee],0)),"")</f>
        <v/>
      </c>
      <c r="E63" s="27"/>
      <c r="F63" s="28" t="str">
        <f>IFERROR(INDEX(TableofFees[Fee],MATCH(CuratorAccount[[#This Row],[Type of fee]],TableofFees[Type of fee],0)),"")</f>
        <v/>
      </c>
      <c r="G63" s="29"/>
      <c r="H63" s="30">
        <f>IF(CuratorAccount[[#This Row],[Type of fee]]="Mileage", CuratorAccount[[#This Row],[Units]]*CuratorAccount[[#This Row],[Rate]],(0))</f>
        <v>0</v>
      </c>
      <c r="I63" s="30">
        <f>IF(ISBLANK(CuratorAccount[[#This Row],[Type of fee]]),(0),IF(CuratorAccount[[#This Row],[Type of fee]]&lt;&gt;"Mileage", CuratorAccount[[#This Row],[Units]]*CuratorAccount[[#This Row],[Rate]], (0)))</f>
        <v>0</v>
      </c>
      <c r="J63" s="29">
        <f t="shared" si="0"/>
        <v>0</v>
      </c>
      <c r="K63" s="121">
        <f t="shared" si="1"/>
        <v>0</v>
      </c>
      <c r="L63" s="121">
        <f t="shared" si="2"/>
        <v>0</v>
      </c>
      <c r="M63" s="121">
        <f t="shared" si="3"/>
        <v>0</v>
      </c>
      <c r="N63" s="122">
        <f t="shared" si="4"/>
        <v>0</v>
      </c>
    </row>
    <row r="64" spans="1:14" s="20" customFormat="1" ht="17.399999999999999" x14ac:dyDescent="0.3">
      <c r="A64" s="97"/>
      <c r="B64" s="49"/>
      <c r="C64" s="25"/>
      <c r="D64" s="26" t="str">
        <f>IFERROR(INDEX(TableofFees[Units],MATCH(CuratorAccount[[#This Row],[Type of fee]],TableofFees[Type of fee],0)),"")</f>
        <v/>
      </c>
      <c r="E64" s="27"/>
      <c r="F64" s="28" t="str">
        <f>IFERROR(INDEX(TableofFees[Fee],MATCH(CuratorAccount[[#This Row],[Type of fee]],TableofFees[Type of fee],0)),"")</f>
        <v/>
      </c>
      <c r="G64" s="29"/>
      <c r="H64" s="30">
        <f>IF(CuratorAccount[[#This Row],[Type of fee]]="Mileage", CuratorAccount[[#This Row],[Units]]*CuratorAccount[[#This Row],[Rate]],(0))</f>
        <v>0</v>
      </c>
      <c r="I64" s="30">
        <f>IF(ISBLANK(CuratorAccount[[#This Row],[Type of fee]]),(0),IF(CuratorAccount[[#This Row],[Type of fee]]&lt;&gt;"Mileage", CuratorAccount[[#This Row],[Units]]*CuratorAccount[[#This Row],[Rate]], (0)))</f>
        <v>0</v>
      </c>
      <c r="J64" s="29">
        <f t="shared" si="0"/>
        <v>0</v>
      </c>
      <c r="K64" s="121">
        <f t="shared" si="1"/>
        <v>0</v>
      </c>
      <c r="L64" s="121">
        <f t="shared" si="2"/>
        <v>0</v>
      </c>
      <c r="M64" s="121">
        <f t="shared" si="3"/>
        <v>0</v>
      </c>
      <c r="N64" s="122">
        <f t="shared" si="4"/>
        <v>0</v>
      </c>
    </row>
    <row r="65" spans="1:14" s="20" customFormat="1" ht="17.399999999999999" x14ac:dyDescent="0.3">
      <c r="A65" s="97"/>
      <c r="B65" s="49"/>
      <c r="C65" s="25"/>
      <c r="D65" s="26" t="str">
        <f>IFERROR(INDEX(TableofFees[Units],MATCH(CuratorAccount[[#This Row],[Type of fee]],TableofFees[Type of fee],0)),"")</f>
        <v/>
      </c>
      <c r="E65" s="27"/>
      <c r="F65" s="28" t="str">
        <f>IFERROR(INDEX(TableofFees[Fee],MATCH(CuratorAccount[[#This Row],[Type of fee]],TableofFees[Type of fee],0)),"")</f>
        <v/>
      </c>
      <c r="G65" s="29"/>
      <c r="H65" s="30">
        <f>IF(CuratorAccount[[#This Row],[Type of fee]]="Mileage", CuratorAccount[[#This Row],[Units]]*CuratorAccount[[#This Row],[Rate]],(0))</f>
        <v>0</v>
      </c>
      <c r="I65" s="30">
        <f>IF(ISBLANK(CuratorAccount[[#This Row],[Type of fee]]),(0),IF(CuratorAccount[[#This Row],[Type of fee]]&lt;&gt;"Mileage", CuratorAccount[[#This Row],[Units]]*CuratorAccount[[#This Row],[Rate]], (0)))</f>
        <v>0</v>
      </c>
      <c r="J65" s="29">
        <f t="shared" si="0"/>
        <v>0</v>
      </c>
      <c r="K65" s="121">
        <f t="shared" si="1"/>
        <v>0</v>
      </c>
      <c r="L65" s="121">
        <f t="shared" si="2"/>
        <v>0</v>
      </c>
      <c r="M65" s="121">
        <f t="shared" si="3"/>
        <v>0</v>
      </c>
      <c r="N65" s="122">
        <f t="shared" si="4"/>
        <v>0</v>
      </c>
    </row>
    <row r="66" spans="1:14" s="20" customFormat="1" ht="17.399999999999999" x14ac:dyDescent="0.3">
      <c r="A66" s="97"/>
      <c r="B66" s="49"/>
      <c r="C66" s="25"/>
      <c r="D66" s="26" t="str">
        <f>IFERROR(INDEX(TableofFees[Units],MATCH(CuratorAccount[[#This Row],[Type of fee]],TableofFees[Type of fee],0)),"")</f>
        <v/>
      </c>
      <c r="E66" s="27"/>
      <c r="F66" s="28" t="str">
        <f>IFERROR(INDEX(TableofFees[Fee],MATCH(CuratorAccount[[#This Row],[Type of fee]],TableofFees[Type of fee],0)),"")</f>
        <v/>
      </c>
      <c r="G66" s="29"/>
      <c r="H66" s="30">
        <f>IF(CuratorAccount[[#This Row],[Type of fee]]="Mileage", CuratorAccount[[#This Row],[Units]]*CuratorAccount[[#This Row],[Rate]],(0))</f>
        <v>0</v>
      </c>
      <c r="I66" s="30">
        <f>IF(ISBLANK(CuratorAccount[[#This Row],[Type of fee]]),(0),IF(CuratorAccount[[#This Row],[Type of fee]]&lt;&gt;"Mileage", CuratorAccount[[#This Row],[Units]]*CuratorAccount[[#This Row],[Rate]], (0)))</f>
        <v>0</v>
      </c>
      <c r="J66" s="29">
        <f t="shared" si="0"/>
        <v>0</v>
      </c>
      <c r="K66" s="121">
        <f t="shared" si="1"/>
        <v>0</v>
      </c>
      <c r="L66" s="121">
        <f t="shared" si="2"/>
        <v>0</v>
      </c>
      <c r="M66" s="121">
        <f t="shared" si="3"/>
        <v>0</v>
      </c>
      <c r="N66" s="122">
        <f t="shared" si="4"/>
        <v>0</v>
      </c>
    </row>
    <row r="67" spans="1:14" s="20" customFormat="1" ht="17.399999999999999" x14ac:dyDescent="0.3">
      <c r="A67" s="97"/>
      <c r="B67" s="49"/>
      <c r="C67" s="25"/>
      <c r="D67" s="26" t="str">
        <f>IFERROR(INDEX(TableofFees[Units],MATCH(CuratorAccount[[#This Row],[Type of fee]],TableofFees[Type of fee],0)),"")</f>
        <v/>
      </c>
      <c r="E67" s="27"/>
      <c r="F67" s="28" t="str">
        <f>IFERROR(INDEX(TableofFees[Fee],MATCH(CuratorAccount[[#This Row],[Type of fee]],TableofFees[Type of fee],0)),"")</f>
        <v/>
      </c>
      <c r="G67" s="29"/>
      <c r="H67" s="30">
        <f>IF(CuratorAccount[[#This Row],[Type of fee]]="Mileage", CuratorAccount[[#This Row],[Units]]*CuratorAccount[[#This Row],[Rate]],(0))</f>
        <v>0</v>
      </c>
      <c r="I67" s="30">
        <f>IF(ISBLANK(CuratorAccount[[#This Row],[Type of fee]]),(0),IF(CuratorAccount[[#This Row],[Type of fee]]&lt;&gt;"Mileage", CuratorAccount[[#This Row],[Units]]*CuratorAccount[[#This Row],[Rate]], (0)))</f>
        <v>0</v>
      </c>
      <c r="J67" s="29">
        <f t="shared" si="0"/>
        <v>0</v>
      </c>
      <c r="K67" s="121">
        <f t="shared" si="1"/>
        <v>0</v>
      </c>
      <c r="L67" s="121">
        <f t="shared" si="2"/>
        <v>0</v>
      </c>
      <c r="M67" s="121">
        <f t="shared" si="3"/>
        <v>0</v>
      </c>
      <c r="N67" s="122">
        <f t="shared" si="4"/>
        <v>0</v>
      </c>
    </row>
    <row r="68" spans="1:14" s="20" customFormat="1" ht="17.399999999999999" x14ac:dyDescent="0.3">
      <c r="A68" s="97"/>
      <c r="B68" s="49"/>
      <c r="C68" s="25"/>
      <c r="D68" s="26" t="str">
        <f>IFERROR(INDEX(TableofFees[Units],MATCH(CuratorAccount[[#This Row],[Type of fee]],TableofFees[Type of fee],0)),"")</f>
        <v/>
      </c>
      <c r="E68" s="27"/>
      <c r="F68" s="28" t="str">
        <f>IFERROR(INDEX(TableofFees[Fee],MATCH(CuratorAccount[[#This Row],[Type of fee]],TableofFees[Type of fee],0)),"")</f>
        <v/>
      </c>
      <c r="G68" s="29"/>
      <c r="H68" s="30">
        <f>IF(CuratorAccount[[#This Row],[Type of fee]]="Mileage", CuratorAccount[[#This Row],[Units]]*CuratorAccount[[#This Row],[Rate]],(0))</f>
        <v>0</v>
      </c>
      <c r="I68" s="30">
        <f>IF(ISBLANK(CuratorAccount[[#This Row],[Type of fee]]),(0),IF(CuratorAccount[[#This Row],[Type of fee]]&lt;&gt;"Mileage", CuratorAccount[[#This Row],[Units]]*CuratorAccount[[#This Row],[Rate]], (0)))</f>
        <v>0</v>
      </c>
      <c r="J68" s="29">
        <f t="shared" si="0"/>
        <v>0</v>
      </c>
      <c r="K68" s="121">
        <f t="shared" si="1"/>
        <v>0</v>
      </c>
      <c r="L68" s="121">
        <f t="shared" si="2"/>
        <v>0</v>
      </c>
      <c r="M68" s="121">
        <f t="shared" si="3"/>
        <v>0</v>
      </c>
      <c r="N68" s="122">
        <f t="shared" si="4"/>
        <v>0</v>
      </c>
    </row>
    <row r="69" spans="1:14" s="20" customFormat="1" ht="17.399999999999999" x14ac:dyDescent="0.3">
      <c r="A69" s="97"/>
      <c r="B69" s="49"/>
      <c r="C69" s="25"/>
      <c r="D69" s="26" t="str">
        <f>IFERROR(INDEX(TableofFees[Units],MATCH(CuratorAccount[[#This Row],[Type of fee]],TableofFees[Type of fee],0)),"")</f>
        <v/>
      </c>
      <c r="E69" s="27"/>
      <c r="F69" s="28" t="str">
        <f>IFERROR(INDEX(TableofFees[Fee],MATCH(CuratorAccount[[#This Row],[Type of fee]],TableofFees[Type of fee],0)),"")</f>
        <v/>
      </c>
      <c r="G69" s="29"/>
      <c r="H69" s="30">
        <f>IF(CuratorAccount[[#This Row],[Type of fee]]="Mileage", CuratorAccount[[#This Row],[Units]]*CuratorAccount[[#This Row],[Rate]],(0))</f>
        <v>0</v>
      </c>
      <c r="I69" s="30">
        <f>IF(ISBLANK(CuratorAccount[[#This Row],[Type of fee]]),(0),IF(CuratorAccount[[#This Row],[Type of fee]]&lt;&gt;"Mileage", CuratorAccount[[#This Row],[Units]]*CuratorAccount[[#This Row],[Rate]], (0)))</f>
        <v>0</v>
      </c>
      <c r="J69" s="29">
        <f t="shared" ref="J69:J86" si="5">aCurator</f>
        <v>0</v>
      </c>
      <c r="K69" s="121">
        <f t="shared" ref="K69:K86" si="6">cMHTSRef</f>
        <v>0</v>
      </c>
      <c r="L69" s="121">
        <f t="shared" ref="L69:L86" si="7">dPONo</f>
        <v>0</v>
      </c>
      <c r="M69" s="121">
        <f t="shared" ref="M69:M86" si="8">eInvNo</f>
        <v>0</v>
      </c>
      <c r="N69" s="122">
        <f t="shared" ref="N69:N86" si="9">fInvDate</f>
        <v>0</v>
      </c>
    </row>
    <row r="70" spans="1:14" s="20" customFormat="1" ht="17.399999999999999" x14ac:dyDescent="0.3">
      <c r="A70" s="97"/>
      <c r="B70" s="49"/>
      <c r="C70" s="25"/>
      <c r="D70" s="26" t="str">
        <f>IFERROR(INDEX(TableofFees[Units],MATCH(CuratorAccount[[#This Row],[Type of fee]],TableofFees[Type of fee],0)),"")</f>
        <v/>
      </c>
      <c r="E70" s="27"/>
      <c r="F70" s="28" t="str">
        <f>IFERROR(INDEX(TableofFees[Fee],MATCH(CuratorAccount[[#This Row],[Type of fee]],TableofFees[Type of fee],0)),"")</f>
        <v/>
      </c>
      <c r="G70" s="29"/>
      <c r="H70" s="30">
        <f>IF(CuratorAccount[[#This Row],[Type of fee]]="Mileage", CuratorAccount[[#This Row],[Units]]*CuratorAccount[[#This Row],[Rate]],(0))</f>
        <v>0</v>
      </c>
      <c r="I70" s="30">
        <f>IF(ISBLANK(CuratorAccount[[#This Row],[Type of fee]]),(0),IF(CuratorAccount[[#This Row],[Type of fee]]&lt;&gt;"Mileage", CuratorAccount[[#This Row],[Units]]*CuratorAccount[[#This Row],[Rate]], (0)))</f>
        <v>0</v>
      </c>
      <c r="J70" s="29">
        <f t="shared" si="5"/>
        <v>0</v>
      </c>
      <c r="K70" s="121">
        <f t="shared" si="6"/>
        <v>0</v>
      </c>
      <c r="L70" s="121">
        <f t="shared" si="7"/>
        <v>0</v>
      </c>
      <c r="M70" s="121">
        <f t="shared" si="8"/>
        <v>0</v>
      </c>
      <c r="N70" s="122">
        <f t="shared" si="9"/>
        <v>0</v>
      </c>
    </row>
    <row r="71" spans="1:14" s="20" customFormat="1" ht="17.399999999999999" x14ac:dyDescent="0.3">
      <c r="A71" s="97"/>
      <c r="B71" s="49"/>
      <c r="C71" s="25"/>
      <c r="D71" s="26" t="str">
        <f>IFERROR(INDEX(TableofFees[Units],MATCH(CuratorAccount[[#This Row],[Type of fee]],TableofFees[Type of fee],0)),"")</f>
        <v/>
      </c>
      <c r="E71" s="27"/>
      <c r="F71" s="28" t="str">
        <f>IFERROR(INDEX(TableofFees[Fee],MATCH(CuratorAccount[[#This Row],[Type of fee]],TableofFees[Type of fee],0)),"")</f>
        <v/>
      </c>
      <c r="G71" s="29"/>
      <c r="H71" s="30">
        <f>IF(CuratorAccount[[#This Row],[Type of fee]]="Mileage", CuratorAccount[[#This Row],[Units]]*CuratorAccount[[#This Row],[Rate]],(0))</f>
        <v>0</v>
      </c>
      <c r="I71" s="30">
        <f>IF(ISBLANK(CuratorAccount[[#This Row],[Type of fee]]),(0),IF(CuratorAccount[[#This Row],[Type of fee]]&lt;&gt;"Mileage", CuratorAccount[[#This Row],[Units]]*CuratorAccount[[#This Row],[Rate]], (0)))</f>
        <v>0</v>
      </c>
      <c r="J71" s="29">
        <f t="shared" si="5"/>
        <v>0</v>
      </c>
      <c r="K71" s="121">
        <f t="shared" si="6"/>
        <v>0</v>
      </c>
      <c r="L71" s="121">
        <f t="shared" si="7"/>
        <v>0</v>
      </c>
      <c r="M71" s="121">
        <f t="shared" si="8"/>
        <v>0</v>
      </c>
      <c r="N71" s="122">
        <f t="shared" si="9"/>
        <v>0</v>
      </c>
    </row>
    <row r="72" spans="1:14" s="20" customFormat="1" ht="17.399999999999999" x14ac:dyDescent="0.3">
      <c r="A72" s="97"/>
      <c r="B72" s="49"/>
      <c r="C72" s="25"/>
      <c r="D72" s="26" t="str">
        <f>IFERROR(INDEX(TableofFees[Units],MATCH(CuratorAccount[[#This Row],[Type of fee]],TableofFees[Type of fee],0)),"")</f>
        <v/>
      </c>
      <c r="E72" s="27"/>
      <c r="F72" s="28" t="str">
        <f>IFERROR(INDEX(TableofFees[Fee],MATCH(CuratorAccount[[#This Row],[Type of fee]],TableofFees[Type of fee],0)),"")</f>
        <v/>
      </c>
      <c r="G72" s="29"/>
      <c r="H72" s="30">
        <f>IF(CuratorAccount[[#This Row],[Type of fee]]="Mileage", CuratorAccount[[#This Row],[Units]]*CuratorAccount[[#This Row],[Rate]],(0))</f>
        <v>0</v>
      </c>
      <c r="I72" s="30">
        <f>IF(ISBLANK(CuratorAccount[[#This Row],[Type of fee]]),(0),IF(CuratorAccount[[#This Row],[Type of fee]]&lt;&gt;"Mileage", CuratorAccount[[#This Row],[Units]]*CuratorAccount[[#This Row],[Rate]], (0)))</f>
        <v>0</v>
      </c>
      <c r="J72" s="29">
        <f t="shared" si="5"/>
        <v>0</v>
      </c>
      <c r="K72" s="121">
        <f t="shared" si="6"/>
        <v>0</v>
      </c>
      <c r="L72" s="121">
        <f t="shared" si="7"/>
        <v>0</v>
      </c>
      <c r="M72" s="121">
        <f t="shared" si="8"/>
        <v>0</v>
      </c>
      <c r="N72" s="122">
        <f t="shared" si="9"/>
        <v>0</v>
      </c>
    </row>
    <row r="73" spans="1:14" s="20" customFormat="1" ht="17.399999999999999" x14ac:dyDescent="0.3">
      <c r="A73" s="97"/>
      <c r="B73" s="49"/>
      <c r="C73" s="25"/>
      <c r="D73" s="26" t="str">
        <f>IFERROR(INDEX(TableofFees[Units],MATCH(CuratorAccount[[#This Row],[Type of fee]],TableofFees[Type of fee],0)),"")</f>
        <v/>
      </c>
      <c r="E73" s="27"/>
      <c r="F73" s="28" t="str">
        <f>IFERROR(INDEX(TableofFees[Fee],MATCH(CuratorAccount[[#This Row],[Type of fee]],TableofFees[Type of fee],0)),"")</f>
        <v/>
      </c>
      <c r="G73" s="29"/>
      <c r="H73" s="30">
        <f>IF(CuratorAccount[[#This Row],[Type of fee]]="Mileage", CuratorAccount[[#This Row],[Units]]*CuratorAccount[[#This Row],[Rate]],(0))</f>
        <v>0</v>
      </c>
      <c r="I73" s="30">
        <f>IF(ISBLANK(CuratorAccount[[#This Row],[Type of fee]]),(0),IF(CuratorAccount[[#This Row],[Type of fee]]&lt;&gt;"Mileage", CuratorAccount[[#This Row],[Units]]*CuratorAccount[[#This Row],[Rate]], (0)))</f>
        <v>0</v>
      </c>
      <c r="J73" s="29">
        <f t="shared" si="5"/>
        <v>0</v>
      </c>
      <c r="K73" s="121">
        <f t="shared" si="6"/>
        <v>0</v>
      </c>
      <c r="L73" s="121">
        <f t="shared" si="7"/>
        <v>0</v>
      </c>
      <c r="M73" s="121">
        <f t="shared" si="8"/>
        <v>0</v>
      </c>
      <c r="N73" s="122">
        <f t="shared" si="9"/>
        <v>0</v>
      </c>
    </row>
    <row r="74" spans="1:14" s="20" customFormat="1" ht="17.399999999999999" x14ac:dyDescent="0.3">
      <c r="A74" s="97"/>
      <c r="B74" s="49"/>
      <c r="C74" s="25"/>
      <c r="D74" s="26" t="str">
        <f>IFERROR(INDEX(TableofFees[Units],MATCH(CuratorAccount[[#This Row],[Type of fee]],TableofFees[Type of fee],0)),"")</f>
        <v/>
      </c>
      <c r="E74" s="27"/>
      <c r="F74" s="28" t="str">
        <f>IFERROR(INDEX(TableofFees[Fee],MATCH(CuratorAccount[[#This Row],[Type of fee]],TableofFees[Type of fee],0)),"")</f>
        <v/>
      </c>
      <c r="G74" s="29"/>
      <c r="H74" s="30">
        <f>IF(CuratorAccount[[#This Row],[Type of fee]]="Mileage", CuratorAccount[[#This Row],[Units]]*CuratorAccount[[#This Row],[Rate]],(0))</f>
        <v>0</v>
      </c>
      <c r="I74" s="30">
        <f>IF(ISBLANK(CuratorAccount[[#This Row],[Type of fee]]),(0),IF(CuratorAccount[[#This Row],[Type of fee]]&lt;&gt;"Mileage", CuratorAccount[[#This Row],[Units]]*CuratorAccount[[#This Row],[Rate]], (0)))</f>
        <v>0</v>
      </c>
      <c r="J74" s="29">
        <f t="shared" si="5"/>
        <v>0</v>
      </c>
      <c r="K74" s="121">
        <f t="shared" si="6"/>
        <v>0</v>
      </c>
      <c r="L74" s="121">
        <f t="shared" si="7"/>
        <v>0</v>
      </c>
      <c r="M74" s="121">
        <f t="shared" si="8"/>
        <v>0</v>
      </c>
      <c r="N74" s="122">
        <f t="shared" si="9"/>
        <v>0</v>
      </c>
    </row>
    <row r="75" spans="1:14" s="20" customFormat="1" ht="17.399999999999999" x14ac:dyDescent="0.3">
      <c r="A75" s="97"/>
      <c r="B75" s="49"/>
      <c r="C75" s="25"/>
      <c r="D75" s="26" t="str">
        <f>IFERROR(INDEX(TableofFees[Units],MATCH(CuratorAccount[[#This Row],[Type of fee]],TableofFees[Type of fee],0)),"")</f>
        <v/>
      </c>
      <c r="E75" s="27"/>
      <c r="F75" s="28" t="str">
        <f>IFERROR(INDEX(TableofFees[Fee],MATCH(CuratorAccount[[#This Row],[Type of fee]],TableofFees[Type of fee],0)),"")</f>
        <v/>
      </c>
      <c r="G75" s="29"/>
      <c r="H75" s="30">
        <f>IF(CuratorAccount[[#This Row],[Type of fee]]="Mileage", CuratorAccount[[#This Row],[Units]]*CuratorAccount[[#This Row],[Rate]],(0))</f>
        <v>0</v>
      </c>
      <c r="I75" s="30">
        <f>IF(ISBLANK(CuratorAccount[[#This Row],[Type of fee]]),(0),IF(CuratorAccount[[#This Row],[Type of fee]]&lt;&gt;"Mileage", CuratorAccount[[#This Row],[Units]]*CuratorAccount[[#This Row],[Rate]], (0)))</f>
        <v>0</v>
      </c>
      <c r="J75" s="29">
        <f t="shared" si="5"/>
        <v>0</v>
      </c>
      <c r="K75" s="121">
        <f t="shared" si="6"/>
        <v>0</v>
      </c>
      <c r="L75" s="121">
        <f t="shared" si="7"/>
        <v>0</v>
      </c>
      <c r="M75" s="121">
        <f t="shared" si="8"/>
        <v>0</v>
      </c>
      <c r="N75" s="122">
        <f t="shared" si="9"/>
        <v>0</v>
      </c>
    </row>
    <row r="76" spans="1:14" s="20" customFormat="1" ht="17.399999999999999" x14ac:dyDescent="0.3">
      <c r="A76" s="97"/>
      <c r="B76" s="49"/>
      <c r="C76" s="25"/>
      <c r="D76" s="26" t="str">
        <f>IFERROR(INDEX(TableofFees[Units],MATCH(CuratorAccount[[#This Row],[Type of fee]],TableofFees[Type of fee],0)),"")</f>
        <v/>
      </c>
      <c r="E76" s="27"/>
      <c r="F76" s="28" t="str">
        <f>IFERROR(INDEX(TableofFees[Fee],MATCH(CuratorAccount[[#This Row],[Type of fee]],TableofFees[Type of fee],0)),"")</f>
        <v/>
      </c>
      <c r="G76" s="29"/>
      <c r="H76" s="30">
        <f>IF(CuratorAccount[[#This Row],[Type of fee]]="Mileage", CuratorAccount[[#This Row],[Units]]*CuratorAccount[[#This Row],[Rate]],(0))</f>
        <v>0</v>
      </c>
      <c r="I76" s="30">
        <f>IF(ISBLANK(CuratorAccount[[#This Row],[Type of fee]]),(0),IF(CuratorAccount[[#This Row],[Type of fee]]&lt;&gt;"Mileage", CuratorAccount[[#This Row],[Units]]*CuratorAccount[[#This Row],[Rate]], (0)))</f>
        <v>0</v>
      </c>
      <c r="J76" s="29">
        <f t="shared" si="5"/>
        <v>0</v>
      </c>
      <c r="K76" s="121">
        <f t="shared" si="6"/>
        <v>0</v>
      </c>
      <c r="L76" s="121">
        <f t="shared" si="7"/>
        <v>0</v>
      </c>
      <c r="M76" s="121">
        <f t="shared" si="8"/>
        <v>0</v>
      </c>
      <c r="N76" s="122">
        <f t="shared" si="9"/>
        <v>0</v>
      </c>
    </row>
    <row r="77" spans="1:14" s="20" customFormat="1" ht="17.399999999999999" x14ac:dyDescent="0.3">
      <c r="A77" s="97"/>
      <c r="B77" s="49"/>
      <c r="C77" s="25"/>
      <c r="D77" s="26" t="str">
        <f>IFERROR(INDEX(TableofFees[Units],MATCH(CuratorAccount[[#This Row],[Type of fee]],TableofFees[Type of fee],0)),"")</f>
        <v/>
      </c>
      <c r="E77" s="27"/>
      <c r="F77" s="28" t="str">
        <f>IFERROR(INDEX(TableofFees[Fee],MATCH(CuratorAccount[[#This Row],[Type of fee]],TableofFees[Type of fee],0)),"")</f>
        <v/>
      </c>
      <c r="G77" s="29"/>
      <c r="H77" s="30">
        <f>IF(CuratorAccount[[#This Row],[Type of fee]]="Mileage", CuratorAccount[[#This Row],[Units]]*CuratorAccount[[#This Row],[Rate]],(0))</f>
        <v>0</v>
      </c>
      <c r="I77" s="30">
        <f>IF(ISBLANK(CuratorAccount[[#This Row],[Type of fee]]),(0),IF(CuratorAccount[[#This Row],[Type of fee]]&lt;&gt;"Mileage", CuratorAccount[[#This Row],[Units]]*CuratorAccount[[#This Row],[Rate]], (0)))</f>
        <v>0</v>
      </c>
      <c r="J77" s="29">
        <f t="shared" si="5"/>
        <v>0</v>
      </c>
      <c r="K77" s="121">
        <f t="shared" si="6"/>
        <v>0</v>
      </c>
      <c r="L77" s="121">
        <f t="shared" si="7"/>
        <v>0</v>
      </c>
      <c r="M77" s="121">
        <f t="shared" si="8"/>
        <v>0</v>
      </c>
      <c r="N77" s="122">
        <f t="shared" si="9"/>
        <v>0</v>
      </c>
    </row>
    <row r="78" spans="1:14" s="20" customFormat="1" ht="17.399999999999999" x14ac:dyDescent="0.3">
      <c r="A78" s="97"/>
      <c r="B78" s="49"/>
      <c r="C78" s="25"/>
      <c r="D78" s="26" t="str">
        <f>IFERROR(INDEX(TableofFees[Units],MATCH(CuratorAccount[[#This Row],[Type of fee]],TableofFees[Type of fee],0)),"")</f>
        <v/>
      </c>
      <c r="E78" s="27"/>
      <c r="F78" s="28" t="str">
        <f>IFERROR(INDEX(TableofFees[Fee],MATCH(CuratorAccount[[#This Row],[Type of fee]],TableofFees[Type of fee],0)),"")</f>
        <v/>
      </c>
      <c r="G78" s="29"/>
      <c r="H78" s="30">
        <f>IF(CuratorAccount[[#This Row],[Type of fee]]="Mileage", CuratorAccount[[#This Row],[Units]]*CuratorAccount[[#This Row],[Rate]],(0))</f>
        <v>0</v>
      </c>
      <c r="I78" s="30">
        <f>IF(ISBLANK(CuratorAccount[[#This Row],[Type of fee]]),(0),IF(CuratorAccount[[#This Row],[Type of fee]]&lt;&gt;"Mileage", CuratorAccount[[#This Row],[Units]]*CuratorAccount[[#This Row],[Rate]], (0)))</f>
        <v>0</v>
      </c>
      <c r="J78" s="29">
        <f t="shared" si="5"/>
        <v>0</v>
      </c>
      <c r="K78" s="121">
        <f t="shared" si="6"/>
        <v>0</v>
      </c>
      <c r="L78" s="121">
        <f t="shared" si="7"/>
        <v>0</v>
      </c>
      <c r="M78" s="121">
        <f t="shared" si="8"/>
        <v>0</v>
      </c>
      <c r="N78" s="122">
        <f t="shared" si="9"/>
        <v>0</v>
      </c>
    </row>
    <row r="79" spans="1:14" s="20" customFormat="1" ht="17.399999999999999" x14ac:dyDescent="0.3">
      <c r="A79" s="97"/>
      <c r="B79" s="49"/>
      <c r="C79" s="25"/>
      <c r="D79" s="26" t="str">
        <f>IFERROR(INDEX(TableofFees[Units],MATCH(CuratorAccount[[#This Row],[Type of fee]],TableofFees[Type of fee],0)),"")</f>
        <v/>
      </c>
      <c r="E79" s="27"/>
      <c r="F79" s="28" t="str">
        <f>IFERROR(INDEX(TableofFees[Fee],MATCH(CuratorAccount[[#This Row],[Type of fee]],TableofFees[Type of fee],0)),"")</f>
        <v/>
      </c>
      <c r="G79" s="29"/>
      <c r="H79" s="30">
        <f>IF(CuratorAccount[[#This Row],[Type of fee]]="Mileage", CuratorAccount[[#This Row],[Units]]*CuratorAccount[[#This Row],[Rate]],(0))</f>
        <v>0</v>
      </c>
      <c r="I79" s="30">
        <f>IF(ISBLANK(CuratorAccount[[#This Row],[Type of fee]]),(0),IF(CuratorAccount[[#This Row],[Type of fee]]&lt;&gt;"Mileage", CuratorAccount[[#This Row],[Units]]*CuratorAccount[[#This Row],[Rate]], (0)))</f>
        <v>0</v>
      </c>
      <c r="J79" s="29">
        <f t="shared" si="5"/>
        <v>0</v>
      </c>
      <c r="K79" s="121">
        <f t="shared" si="6"/>
        <v>0</v>
      </c>
      <c r="L79" s="121">
        <f t="shared" si="7"/>
        <v>0</v>
      </c>
      <c r="M79" s="121">
        <f t="shared" si="8"/>
        <v>0</v>
      </c>
      <c r="N79" s="122">
        <f t="shared" si="9"/>
        <v>0</v>
      </c>
    </row>
    <row r="80" spans="1:14" s="20" customFormat="1" ht="17.399999999999999" x14ac:dyDescent="0.3">
      <c r="A80" s="97"/>
      <c r="B80" s="49"/>
      <c r="C80" s="25"/>
      <c r="D80" s="26" t="str">
        <f>IFERROR(INDEX(TableofFees[Units],MATCH(CuratorAccount[[#This Row],[Type of fee]],TableofFees[Type of fee],0)),"")</f>
        <v/>
      </c>
      <c r="E80" s="27"/>
      <c r="F80" s="28" t="str">
        <f>IFERROR(INDEX(TableofFees[Fee],MATCH(CuratorAccount[[#This Row],[Type of fee]],TableofFees[Type of fee],0)),"")</f>
        <v/>
      </c>
      <c r="G80" s="29"/>
      <c r="H80" s="30">
        <f>IF(CuratorAccount[[#This Row],[Type of fee]]="Mileage", CuratorAccount[[#This Row],[Units]]*CuratorAccount[[#This Row],[Rate]],(0))</f>
        <v>0</v>
      </c>
      <c r="I80" s="30">
        <f>IF(ISBLANK(CuratorAccount[[#This Row],[Type of fee]]),(0),IF(CuratorAccount[[#This Row],[Type of fee]]&lt;&gt;"Mileage", CuratorAccount[[#This Row],[Units]]*CuratorAccount[[#This Row],[Rate]], (0)))</f>
        <v>0</v>
      </c>
      <c r="J80" s="29">
        <f t="shared" si="5"/>
        <v>0</v>
      </c>
      <c r="K80" s="121">
        <f t="shared" si="6"/>
        <v>0</v>
      </c>
      <c r="L80" s="121">
        <f t="shared" si="7"/>
        <v>0</v>
      </c>
      <c r="M80" s="121">
        <f t="shared" si="8"/>
        <v>0</v>
      </c>
      <c r="N80" s="122">
        <f t="shared" si="9"/>
        <v>0</v>
      </c>
    </row>
    <row r="81" spans="1:14" s="20" customFormat="1" ht="17.399999999999999" x14ac:dyDescent="0.3">
      <c r="A81" s="97"/>
      <c r="B81" s="49"/>
      <c r="C81" s="25"/>
      <c r="D81" s="26" t="str">
        <f>IFERROR(INDEX(TableofFees[Units],MATCH(CuratorAccount[[#This Row],[Type of fee]],TableofFees[Type of fee],0)),"")</f>
        <v/>
      </c>
      <c r="E81" s="27"/>
      <c r="F81" s="28" t="str">
        <f>IFERROR(INDEX(TableofFees[Fee],MATCH(CuratorAccount[[#This Row],[Type of fee]],TableofFees[Type of fee],0)),"")</f>
        <v/>
      </c>
      <c r="G81" s="29"/>
      <c r="H81" s="30">
        <f>IF(CuratorAccount[[#This Row],[Type of fee]]="Mileage", CuratorAccount[[#This Row],[Units]]*CuratorAccount[[#This Row],[Rate]],(0))</f>
        <v>0</v>
      </c>
      <c r="I81" s="30">
        <f>IF(ISBLANK(CuratorAccount[[#This Row],[Type of fee]]),(0),IF(CuratorAccount[[#This Row],[Type of fee]]&lt;&gt;"Mileage", CuratorAccount[[#This Row],[Units]]*CuratorAccount[[#This Row],[Rate]], (0)))</f>
        <v>0</v>
      </c>
      <c r="J81" s="29">
        <f t="shared" si="5"/>
        <v>0</v>
      </c>
      <c r="K81" s="121">
        <f t="shared" si="6"/>
        <v>0</v>
      </c>
      <c r="L81" s="121">
        <f t="shared" si="7"/>
        <v>0</v>
      </c>
      <c r="M81" s="121">
        <f t="shared" si="8"/>
        <v>0</v>
      </c>
      <c r="N81" s="122">
        <f t="shared" si="9"/>
        <v>0</v>
      </c>
    </row>
    <row r="82" spans="1:14" s="20" customFormat="1" ht="17.399999999999999" x14ac:dyDescent="0.3">
      <c r="A82" s="97"/>
      <c r="B82" s="49"/>
      <c r="C82" s="25"/>
      <c r="D82" s="26" t="str">
        <f>IFERROR(INDEX(TableofFees[Units],MATCH(CuratorAccount[[#This Row],[Type of fee]],TableofFees[Type of fee],0)),"")</f>
        <v/>
      </c>
      <c r="E82" s="27"/>
      <c r="F82" s="28" t="str">
        <f>IFERROR(INDEX(TableofFees[Fee],MATCH(CuratorAccount[[#This Row],[Type of fee]],TableofFees[Type of fee],0)),"")</f>
        <v/>
      </c>
      <c r="G82" s="29"/>
      <c r="H82" s="30">
        <f>IF(CuratorAccount[[#This Row],[Type of fee]]="Mileage", CuratorAccount[[#This Row],[Units]]*CuratorAccount[[#This Row],[Rate]],(0))</f>
        <v>0</v>
      </c>
      <c r="I82" s="30">
        <f>IF(ISBLANK(CuratorAccount[[#This Row],[Type of fee]]),(0),IF(CuratorAccount[[#This Row],[Type of fee]]&lt;&gt;"Mileage", CuratorAccount[[#This Row],[Units]]*CuratorAccount[[#This Row],[Rate]], (0)))</f>
        <v>0</v>
      </c>
      <c r="J82" s="29">
        <f t="shared" si="5"/>
        <v>0</v>
      </c>
      <c r="K82" s="121">
        <f t="shared" si="6"/>
        <v>0</v>
      </c>
      <c r="L82" s="121">
        <f t="shared" si="7"/>
        <v>0</v>
      </c>
      <c r="M82" s="121">
        <f t="shared" si="8"/>
        <v>0</v>
      </c>
      <c r="N82" s="122">
        <f t="shared" si="9"/>
        <v>0</v>
      </c>
    </row>
    <row r="83" spans="1:14" s="20" customFormat="1" ht="17.399999999999999" x14ac:dyDescent="0.3">
      <c r="A83" s="97"/>
      <c r="B83" s="49"/>
      <c r="C83" s="25"/>
      <c r="D83" s="26" t="str">
        <f>IFERROR(INDEX(TableofFees[Units],MATCH(CuratorAccount[[#This Row],[Type of fee]],TableofFees[Type of fee],0)),"")</f>
        <v/>
      </c>
      <c r="E83" s="27"/>
      <c r="F83" s="28" t="str">
        <f>IFERROR(INDEX(TableofFees[Fee],MATCH(CuratorAccount[[#This Row],[Type of fee]],TableofFees[Type of fee],0)),"")</f>
        <v/>
      </c>
      <c r="G83" s="29"/>
      <c r="H83" s="30">
        <f>IF(CuratorAccount[[#This Row],[Type of fee]]="Mileage", CuratorAccount[[#This Row],[Units]]*CuratorAccount[[#This Row],[Rate]],(0))</f>
        <v>0</v>
      </c>
      <c r="I83" s="30">
        <f>IF(ISBLANK(CuratorAccount[[#This Row],[Type of fee]]),(0),IF(CuratorAccount[[#This Row],[Type of fee]]&lt;&gt;"Mileage", CuratorAccount[[#This Row],[Units]]*CuratorAccount[[#This Row],[Rate]], (0)))</f>
        <v>0</v>
      </c>
      <c r="J83" s="29">
        <f t="shared" si="5"/>
        <v>0</v>
      </c>
      <c r="K83" s="121">
        <f t="shared" si="6"/>
        <v>0</v>
      </c>
      <c r="L83" s="121">
        <f t="shared" si="7"/>
        <v>0</v>
      </c>
      <c r="M83" s="121">
        <f t="shared" si="8"/>
        <v>0</v>
      </c>
      <c r="N83" s="122">
        <f t="shared" si="9"/>
        <v>0</v>
      </c>
    </row>
    <row r="84" spans="1:14" s="20" customFormat="1" ht="17.399999999999999" x14ac:dyDescent="0.3">
      <c r="A84" s="97"/>
      <c r="B84" s="49"/>
      <c r="C84" s="25"/>
      <c r="D84" s="26" t="str">
        <f>IFERROR(INDEX(TableofFees[Units],MATCH(CuratorAccount[[#This Row],[Type of fee]],TableofFees[Type of fee],0)),"")</f>
        <v/>
      </c>
      <c r="E84" s="27"/>
      <c r="F84" s="28" t="str">
        <f>IFERROR(INDEX(TableofFees[Fee],MATCH(CuratorAccount[[#This Row],[Type of fee]],TableofFees[Type of fee],0)),"")</f>
        <v/>
      </c>
      <c r="G84" s="29"/>
      <c r="H84" s="30">
        <f>IF(CuratorAccount[[#This Row],[Type of fee]]="Mileage", CuratorAccount[[#This Row],[Units]]*CuratorAccount[[#This Row],[Rate]],(0))</f>
        <v>0</v>
      </c>
      <c r="I84" s="30">
        <f>IF(ISBLANK(CuratorAccount[[#This Row],[Type of fee]]),(0),IF(CuratorAccount[[#This Row],[Type of fee]]&lt;&gt;"Mileage", CuratorAccount[[#This Row],[Units]]*CuratorAccount[[#This Row],[Rate]], (0)))</f>
        <v>0</v>
      </c>
      <c r="J84" s="29">
        <f t="shared" si="5"/>
        <v>0</v>
      </c>
      <c r="K84" s="121">
        <f t="shared" si="6"/>
        <v>0</v>
      </c>
      <c r="L84" s="121">
        <f t="shared" si="7"/>
        <v>0</v>
      </c>
      <c r="M84" s="121">
        <f t="shared" si="8"/>
        <v>0</v>
      </c>
      <c r="N84" s="122">
        <f t="shared" si="9"/>
        <v>0</v>
      </c>
    </row>
    <row r="85" spans="1:14" s="20" customFormat="1" ht="17.399999999999999" x14ac:dyDescent="0.3">
      <c r="A85" s="97"/>
      <c r="B85" s="49"/>
      <c r="C85" s="25"/>
      <c r="D85" s="26" t="str">
        <f>IFERROR(INDEX(TableofFees[Units],MATCH(CuratorAccount[[#This Row],[Type of fee]],TableofFees[Type of fee],0)),"")</f>
        <v/>
      </c>
      <c r="E85" s="27"/>
      <c r="F85" s="28" t="str">
        <f>IFERROR(INDEX(TableofFees[Fee],MATCH(CuratorAccount[[#This Row],[Type of fee]],TableofFees[Type of fee],0)),"")</f>
        <v/>
      </c>
      <c r="G85" s="29"/>
      <c r="H85" s="30">
        <f>IF(CuratorAccount[[#This Row],[Type of fee]]="Mileage", CuratorAccount[[#This Row],[Units]]*CuratorAccount[[#This Row],[Rate]],(0))</f>
        <v>0</v>
      </c>
      <c r="I85" s="30">
        <f>IF(ISBLANK(CuratorAccount[[#This Row],[Type of fee]]),(0),IF(CuratorAccount[[#This Row],[Type of fee]]&lt;&gt;"Mileage", CuratorAccount[[#This Row],[Units]]*CuratorAccount[[#This Row],[Rate]], (0)))</f>
        <v>0</v>
      </c>
      <c r="J85" s="29">
        <f t="shared" si="5"/>
        <v>0</v>
      </c>
      <c r="K85" s="121">
        <f t="shared" si="6"/>
        <v>0</v>
      </c>
      <c r="L85" s="121">
        <f t="shared" si="7"/>
        <v>0</v>
      </c>
      <c r="M85" s="121">
        <f t="shared" si="8"/>
        <v>0</v>
      </c>
      <c r="N85" s="122">
        <f t="shared" si="9"/>
        <v>0</v>
      </c>
    </row>
    <row r="86" spans="1:14" s="20" customFormat="1" ht="17.399999999999999" x14ac:dyDescent="0.3">
      <c r="A86" s="97"/>
      <c r="B86" s="49"/>
      <c r="C86" s="25"/>
      <c r="D86" s="26" t="str">
        <f>IFERROR(INDEX(TableofFees[Units],MATCH(CuratorAccount[[#This Row],[Type of fee]],TableofFees[Type of fee],0)),"")</f>
        <v/>
      </c>
      <c r="E86" s="27"/>
      <c r="F86" s="28" t="str">
        <f>IFERROR(INDEX(TableofFees[Fee],MATCH(CuratorAccount[[#This Row],[Type of fee]],TableofFees[Type of fee],0)),"")</f>
        <v/>
      </c>
      <c r="G86" s="29"/>
      <c r="H86" s="30">
        <f>IF(CuratorAccount[[#This Row],[Type of fee]]="Mileage", CuratorAccount[[#This Row],[Units]]*CuratorAccount[[#This Row],[Rate]],(0))</f>
        <v>0</v>
      </c>
      <c r="I86" s="30">
        <f>IF(ISBLANK(CuratorAccount[[#This Row],[Type of fee]]),(0),IF(CuratorAccount[[#This Row],[Type of fee]]&lt;&gt;"Mileage", CuratorAccount[[#This Row],[Units]]*CuratorAccount[[#This Row],[Rate]], (0)))</f>
        <v>0</v>
      </c>
      <c r="J86" s="29">
        <f t="shared" si="5"/>
        <v>0</v>
      </c>
      <c r="K86" s="121">
        <f t="shared" si="6"/>
        <v>0</v>
      </c>
      <c r="L86" s="121">
        <f t="shared" si="7"/>
        <v>0</v>
      </c>
      <c r="M86" s="121">
        <f t="shared" si="8"/>
        <v>0</v>
      </c>
      <c r="N86" s="122">
        <f t="shared" si="9"/>
        <v>0</v>
      </c>
    </row>
    <row r="87" spans="1:14" ht="22.8" x14ac:dyDescent="0.4">
      <c r="A87" s="32"/>
      <c r="B87" s="33"/>
      <c r="C87" s="32"/>
      <c r="D87" s="32"/>
      <c r="E87" s="123" t="s">
        <v>36</v>
      </c>
      <c r="F87" s="124"/>
      <c r="G87" s="110"/>
      <c r="H87" s="111"/>
      <c r="I87" s="34">
        <f>SUM(CuratorAccount[Fees])</f>
        <v>0</v>
      </c>
    </row>
    <row r="88" spans="1:14" ht="20.25" customHeight="1" x14ac:dyDescent="0.4">
      <c r="A88" s="127" t="s">
        <v>80</v>
      </c>
      <c r="B88" s="127"/>
      <c r="C88" s="127"/>
      <c r="D88" s="127"/>
      <c r="E88" s="123" t="s">
        <v>31</v>
      </c>
      <c r="F88" s="124"/>
      <c r="G88" s="112"/>
      <c r="H88" s="113"/>
      <c r="I88" s="35"/>
    </row>
    <row r="89" spans="1:14" ht="22.8" x14ac:dyDescent="0.4">
      <c r="A89" s="126" t="s">
        <v>81</v>
      </c>
      <c r="B89" s="126"/>
      <c r="C89" s="126"/>
      <c r="D89" s="126"/>
      <c r="E89" s="123" t="s">
        <v>30</v>
      </c>
      <c r="F89" s="124"/>
      <c r="G89" s="36">
        <f>SUM(CuratorAccount[Receipted outlays])</f>
        <v>0</v>
      </c>
      <c r="H89" s="36">
        <f>SUM(CuratorAccount[Mileage])</f>
        <v>0</v>
      </c>
      <c r="I89" s="113"/>
    </row>
    <row r="90" spans="1:14" ht="22.8" x14ac:dyDescent="0.4">
      <c r="A90" s="32"/>
      <c r="B90" s="33"/>
      <c r="C90" s="37"/>
      <c r="D90" s="32"/>
      <c r="E90" s="123" t="s">
        <v>31</v>
      </c>
      <c r="F90" s="124"/>
      <c r="G90" s="38"/>
      <c r="H90" s="38"/>
      <c r="I90" s="114"/>
    </row>
    <row r="91" spans="1:14" ht="22.8" x14ac:dyDescent="0.4">
      <c r="A91" s="32"/>
      <c r="B91" s="33"/>
      <c r="C91" s="37"/>
      <c r="D91" s="32"/>
      <c r="E91" s="123" t="s">
        <v>57</v>
      </c>
      <c r="F91" s="124"/>
      <c r="G91" s="36">
        <f>SUM(G89:G90)</f>
        <v>0</v>
      </c>
      <c r="H91" s="39">
        <f>SUM(H89:H90)</f>
        <v>0</v>
      </c>
      <c r="I91" s="115"/>
    </row>
    <row r="92" spans="1:14" ht="22.8" x14ac:dyDescent="0.4">
      <c r="A92" s="27"/>
      <c r="B92" s="31"/>
      <c r="C92" s="40"/>
      <c r="D92" s="139" t="s">
        <v>35</v>
      </c>
      <c r="E92" s="140"/>
      <c r="F92" s="75" t="s">
        <v>109</v>
      </c>
      <c r="G92" s="134"/>
      <c r="H92" s="135"/>
      <c r="I92" s="111"/>
    </row>
    <row r="93" spans="1:14" ht="22.8" x14ac:dyDescent="0.4">
      <c r="A93" s="27"/>
      <c r="B93" s="31"/>
      <c r="C93" s="40"/>
      <c r="D93" s="139"/>
      <c r="E93" s="140"/>
      <c r="F93" s="75" t="s">
        <v>108</v>
      </c>
      <c r="G93" s="136"/>
      <c r="H93" s="137"/>
      <c r="I93" s="114"/>
    </row>
    <row r="94" spans="1:14" ht="22.8" x14ac:dyDescent="0.4">
      <c r="A94" s="32"/>
      <c r="B94" s="33"/>
      <c r="C94" s="37"/>
      <c r="D94" s="32"/>
      <c r="E94" s="123" t="s">
        <v>50</v>
      </c>
      <c r="F94" s="124"/>
      <c r="G94" s="138">
        <f>SUM(G92:G93)</f>
        <v>0</v>
      </c>
      <c r="H94" s="138"/>
      <c r="I94" s="113"/>
    </row>
    <row r="95" spans="1:14" ht="22.8" x14ac:dyDescent="0.4">
      <c r="A95" s="32"/>
      <c r="B95" s="33"/>
      <c r="C95" s="37"/>
      <c r="D95" s="32"/>
      <c r="E95" s="123" t="s">
        <v>57</v>
      </c>
      <c r="F95" s="124"/>
      <c r="G95" s="132">
        <f>mROSubTot+lMileageSubTot+qIndRepTot</f>
        <v>0</v>
      </c>
      <c r="H95" s="133"/>
      <c r="I95" s="34">
        <f>SUM(I87:I88)</f>
        <v>0</v>
      </c>
    </row>
    <row r="96" spans="1:14" ht="23.4" thickBot="1" x14ac:dyDescent="0.45">
      <c r="A96" s="32"/>
      <c r="B96" s="33"/>
      <c r="C96" s="37"/>
      <c r="D96" s="32"/>
      <c r="E96" s="128" t="s">
        <v>6</v>
      </c>
      <c r="F96" s="129"/>
      <c r="G96" s="130">
        <f>rNonFeeSubTot+iFeesSubTot</f>
        <v>0</v>
      </c>
      <c r="H96" s="131"/>
      <c r="I96" s="131"/>
    </row>
    <row r="97" spans="3:3" ht="15.6" thickTop="1" x14ac:dyDescent="0.25">
      <c r="C97" s="7"/>
    </row>
    <row r="98" spans="3:3" x14ac:dyDescent="0.25">
      <c r="C98" s="7"/>
    </row>
    <row r="99" spans="3:3" x14ac:dyDescent="0.25">
      <c r="C99" s="7"/>
    </row>
  </sheetData>
  <sheetProtection algorithmName="SHA-512" hashValue="sbMe3f+YPFZ+YGvhFqqTqwdVm5j47BlpQhJyfLxDHRteyaq+xYX4ubTSABZ+wY/GkPiDAG00n7avuqZK5wZApA==" saltValue="AgluTjDifhB+bTolPH3wig==" spinCount="100000" sheet="1" objects="1" scenarios="1"/>
  <mergeCells count="45">
    <mergeCell ref="C29:I30"/>
    <mergeCell ref="C32:I33"/>
    <mergeCell ref="A29:B30"/>
    <mergeCell ref="E88:F88"/>
    <mergeCell ref="C24:I24"/>
    <mergeCell ref="A32:B33"/>
    <mergeCell ref="C12:I13"/>
    <mergeCell ref="A22:B22"/>
    <mergeCell ref="A24:B24"/>
    <mergeCell ref="A14:B14"/>
    <mergeCell ref="A26:B27"/>
    <mergeCell ref="A12:B13"/>
    <mergeCell ref="C14:I14"/>
    <mergeCell ref="C15:I15"/>
    <mergeCell ref="C16:I16"/>
    <mergeCell ref="C17:I17"/>
    <mergeCell ref="C20:I20"/>
    <mergeCell ref="C22:I22"/>
    <mergeCell ref="C18:I18"/>
    <mergeCell ref="A20:B20"/>
    <mergeCell ref="C26:I27"/>
    <mergeCell ref="B1:I1"/>
    <mergeCell ref="B3:I3"/>
    <mergeCell ref="B4:I4"/>
    <mergeCell ref="B6:I6"/>
    <mergeCell ref="C10:I11"/>
    <mergeCell ref="B8:I8"/>
    <mergeCell ref="A10:B11"/>
    <mergeCell ref="E96:F96"/>
    <mergeCell ref="G96:I96"/>
    <mergeCell ref="G95:H95"/>
    <mergeCell ref="G92:H92"/>
    <mergeCell ref="G93:H93"/>
    <mergeCell ref="G94:H94"/>
    <mergeCell ref="D92:E92"/>
    <mergeCell ref="D93:E93"/>
    <mergeCell ref="E94:F94"/>
    <mergeCell ref="E95:F95"/>
    <mergeCell ref="E91:F91"/>
    <mergeCell ref="E89:F89"/>
    <mergeCell ref="D34:E34"/>
    <mergeCell ref="A89:D89"/>
    <mergeCell ref="E90:F90"/>
    <mergeCell ref="E87:F87"/>
    <mergeCell ref="A88:D88"/>
  </mergeCells>
  <phoneticPr fontId="2" type="noConversion"/>
  <conditionalFormatting sqref="G54:G86">
    <cfRule type="cellIs" dxfId="1" priority="2" stopIfTrue="1" operator="equal">
      <formula>0</formula>
    </cfRule>
  </conditionalFormatting>
  <conditionalFormatting sqref="J54:N86">
    <cfRule type="cellIs" dxfId="0" priority="1" stopIfTrue="1" operator="equal">
      <formula>0</formula>
    </cfRule>
  </conditionalFormatting>
  <dataValidations count="4">
    <dataValidation type="list" allowBlank="1" showInputMessage="1" showErrorMessage="1" sqref="D94" xr:uid="{00000000-0002-0000-0200-000000000000}">
      <formula1>Type_fee</formula1>
    </dataValidation>
    <dataValidation type="list" allowBlank="1" showInputMessage="1" showErrorMessage="1" sqref="C37:C86" xr:uid="{00000000-0002-0000-0200-000001000000}">
      <formula1>TypeofFee</formula1>
    </dataValidation>
    <dataValidation type="date" errorStyle="information" operator="greaterThan" allowBlank="1" showInputMessage="1" showErrorMessage="1" errorTitle="Date Format" error="Please use dd/mm/yyyy date format" sqref="A37:A86" xr:uid="{FA773C99-36A7-41C9-B02B-52BE5DD34ECC}">
      <formula1>40179</formula1>
    </dataValidation>
    <dataValidation type="date" operator="greaterThan" showInputMessage="1" showErrorMessage="1" errorTitle="Date Format" error="Please use dd/mm/yyyy format" sqref="C32:I33" xr:uid="{46A7855C-70B9-4DEE-8813-8564ED56DB64}">
      <formula1>42005</formula1>
    </dataValidation>
  </dataValidations>
  <pageMargins left="0.19685039370078741" right="0.19685039370078741" top="0.78740157480314965" bottom="0.78740157480314965" header="0.51181102362204722" footer="0.51181102362204722"/>
  <pageSetup paperSize="9" scale="38" fitToHeight="0" orientation="portrait" r:id="rId1"/>
  <headerFooter alignWithMargins="0">
    <oddFooter>Page &amp;P of &amp;N</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H21"/>
  <sheetViews>
    <sheetView showGridLines="0" workbookViewId="0">
      <selection activeCell="A8" sqref="A8"/>
    </sheetView>
  </sheetViews>
  <sheetFormatPr defaultRowHeight="13.2" x14ac:dyDescent="0.25"/>
  <cols>
    <col min="1" max="1" width="19.109375" customWidth="1"/>
    <col min="3" max="3" width="118.44140625" bestFit="1" customWidth="1"/>
    <col min="4" max="4" width="17.5546875" customWidth="1"/>
  </cols>
  <sheetData>
    <row r="1" spans="1:8" ht="20.399999999999999" x14ac:dyDescent="0.35">
      <c r="A1" s="206" t="s">
        <v>65</v>
      </c>
      <c r="B1" s="206"/>
      <c r="C1" s="206"/>
      <c r="D1" s="8"/>
      <c r="E1" s="8"/>
      <c r="F1" s="8"/>
      <c r="G1" s="8"/>
      <c r="H1" s="8"/>
    </row>
    <row r="2" spans="1:8" ht="15" customHeight="1" x14ac:dyDescent="0.25">
      <c r="A2" s="3"/>
      <c r="B2" s="3"/>
      <c r="C2" s="3"/>
      <c r="D2" s="3"/>
      <c r="E2" s="3"/>
      <c r="F2" s="3"/>
      <c r="G2" s="5"/>
      <c r="H2" s="5"/>
    </row>
    <row r="3" spans="1:8" ht="15" customHeight="1" x14ac:dyDescent="0.25">
      <c r="A3" s="207" t="s">
        <v>68</v>
      </c>
      <c r="B3" s="207"/>
      <c r="C3" s="207"/>
      <c r="D3" s="4"/>
      <c r="E3" s="4"/>
      <c r="F3" s="4"/>
      <c r="G3" s="4"/>
      <c r="H3" s="4"/>
    </row>
    <row r="4" spans="1:8" ht="15" customHeight="1" x14ac:dyDescent="0.3">
      <c r="A4" s="207" t="s">
        <v>91</v>
      </c>
      <c r="B4" s="207"/>
      <c r="C4" s="207"/>
      <c r="D4" s="4"/>
      <c r="E4" s="4"/>
      <c r="F4" s="4"/>
      <c r="G4" s="4"/>
      <c r="H4" s="4"/>
    </row>
    <row r="5" spans="1:8" ht="15" customHeight="1" x14ac:dyDescent="0.25">
      <c r="A5" s="3"/>
      <c r="B5" s="3"/>
      <c r="C5" s="3"/>
      <c r="D5" s="4"/>
      <c r="E5" s="4"/>
      <c r="F5" s="4"/>
      <c r="G5" s="4"/>
      <c r="H5" s="4"/>
    </row>
    <row r="6" spans="1:8" ht="15" customHeight="1" x14ac:dyDescent="0.25">
      <c r="A6" s="9"/>
      <c r="B6" s="9"/>
      <c r="C6" s="9"/>
    </row>
    <row r="7" spans="1:8" ht="15" customHeight="1" x14ac:dyDescent="0.3">
      <c r="A7" s="103" t="s">
        <v>5</v>
      </c>
      <c r="B7" s="104" t="s">
        <v>19</v>
      </c>
      <c r="C7" s="105" t="s">
        <v>17</v>
      </c>
      <c r="D7" s="104" t="s">
        <v>55</v>
      </c>
    </row>
    <row r="8" spans="1:8" ht="15" customHeight="1" x14ac:dyDescent="0.25">
      <c r="A8" s="100" t="s">
        <v>7</v>
      </c>
      <c r="B8" s="10">
        <v>41.51</v>
      </c>
      <c r="C8" s="101" t="s">
        <v>18</v>
      </c>
      <c r="D8" s="101" t="s">
        <v>58</v>
      </c>
    </row>
    <row r="9" spans="1:8" ht="45" x14ac:dyDescent="0.25">
      <c r="A9" s="100" t="s">
        <v>8</v>
      </c>
      <c r="B9" s="10">
        <v>20.79</v>
      </c>
      <c r="C9" s="101" t="s">
        <v>20</v>
      </c>
      <c r="D9" s="101" t="s">
        <v>60</v>
      </c>
    </row>
    <row r="10" spans="1:8" ht="30" x14ac:dyDescent="0.25">
      <c r="A10" s="100" t="s">
        <v>9</v>
      </c>
      <c r="B10" s="10">
        <v>15.97</v>
      </c>
      <c r="C10" s="101" t="s">
        <v>89</v>
      </c>
      <c r="D10" s="101" t="s">
        <v>60</v>
      </c>
      <c r="E10" s="2"/>
    </row>
    <row r="11" spans="1:8" ht="30" x14ac:dyDescent="0.25">
      <c r="A11" s="100" t="s">
        <v>10</v>
      </c>
      <c r="B11" s="10">
        <v>8.01</v>
      </c>
      <c r="C11" s="101" t="s">
        <v>21</v>
      </c>
      <c r="D11" s="101" t="s">
        <v>60</v>
      </c>
    </row>
    <row r="12" spans="1:8" ht="15" x14ac:dyDescent="0.25">
      <c r="A12" s="100" t="s">
        <v>11</v>
      </c>
      <c r="B12" s="10">
        <v>0.55000000000000004</v>
      </c>
      <c r="C12" s="101" t="s">
        <v>22</v>
      </c>
      <c r="D12" s="101" t="s">
        <v>54</v>
      </c>
    </row>
    <row r="13" spans="1:8" ht="30" x14ac:dyDescent="0.25">
      <c r="A13" s="100" t="s">
        <v>12</v>
      </c>
      <c r="B13" s="10">
        <v>9.1</v>
      </c>
      <c r="C13" s="101" t="s">
        <v>23</v>
      </c>
      <c r="D13" s="101" t="s">
        <v>59</v>
      </c>
    </row>
    <row r="14" spans="1:8" ht="28.5" customHeight="1" x14ac:dyDescent="0.25">
      <c r="A14" s="100" t="s">
        <v>24</v>
      </c>
      <c r="B14" s="10">
        <v>3.64</v>
      </c>
      <c r="C14" s="101" t="s">
        <v>25</v>
      </c>
      <c r="D14" s="101" t="s">
        <v>61</v>
      </c>
    </row>
    <row r="15" spans="1:8" ht="15" x14ac:dyDescent="0.25">
      <c r="A15" s="100" t="s">
        <v>13</v>
      </c>
      <c r="B15" s="10">
        <v>3.64</v>
      </c>
      <c r="C15" s="101" t="s">
        <v>26</v>
      </c>
      <c r="D15" s="101" t="s">
        <v>62</v>
      </c>
    </row>
    <row r="16" spans="1:8" ht="15" x14ac:dyDescent="0.25">
      <c r="A16" s="100" t="s">
        <v>14</v>
      </c>
      <c r="B16" s="10">
        <v>3.64</v>
      </c>
      <c r="C16" s="101" t="s">
        <v>27</v>
      </c>
      <c r="D16" s="101" t="s">
        <v>59</v>
      </c>
    </row>
    <row r="17" spans="1:4" ht="30" x14ac:dyDescent="0.25">
      <c r="A17" s="100" t="s">
        <v>15</v>
      </c>
      <c r="B17" s="10">
        <v>3.64</v>
      </c>
      <c r="C17" s="101" t="s">
        <v>28</v>
      </c>
      <c r="D17" s="101" t="s">
        <v>63</v>
      </c>
    </row>
    <row r="18" spans="1:4" ht="15" x14ac:dyDescent="0.25">
      <c r="A18" s="100" t="s">
        <v>16</v>
      </c>
      <c r="B18" s="10">
        <v>3.64</v>
      </c>
      <c r="C18" s="101" t="s">
        <v>29</v>
      </c>
      <c r="D18" s="101" t="s">
        <v>64</v>
      </c>
    </row>
    <row r="19" spans="1:4" ht="30" x14ac:dyDescent="0.25">
      <c r="A19" s="100" t="s">
        <v>52</v>
      </c>
      <c r="B19" s="10">
        <v>0.08</v>
      </c>
      <c r="C19" s="101" t="s">
        <v>53</v>
      </c>
      <c r="D19" s="101" t="s">
        <v>59</v>
      </c>
    </row>
    <row r="20" spans="1:4" ht="30" x14ac:dyDescent="0.25">
      <c r="A20" s="100" t="s">
        <v>34</v>
      </c>
      <c r="B20" s="11">
        <v>0</v>
      </c>
      <c r="C20" s="102"/>
      <c r="D20" s="101" t="s">
        <v>48</v>
      </c>
    </row>
    <row r="21" spans="1:4" ht="30" x14ac:dyDescent="0.25">
      <c r="A21" s="106" t="s">
        <v>35</v>
      </c>
      <c r="B21" s="107">
        <v>0</v>
      </c>
      <c r="C21" s="108" t="s">
        <v>49</v>
      </c>
      <c r="D21" s="101" t="s">
        <v>48</v>
      </c>
    </row>
  </sheetData>
  <sheetProtection algorithmName="SHA-512" hashValue="9Jq25CimQs9Rmy2BZBeTZHeUstrvtW5/y7iAGDkhHQkzQaXDdbw/aRPTCl4vJUQmkf29KXJtRN8QfSkq4qlZ9g==" saltValue="KFdpd8Oamea1dhRau5FMZQ==" spinCount="100000" sheet="1" objects="1" scenarios="1"/>
  <mergeCells count="3">
    <mergeCell ref="A1:C1"/>
    <mergeCell ref="A3:C3"/>
    <mergeCell ref="A4:C4"/>
  </mergeCells>
  <phoneticPr fontId="2" type="noConversion"/>
  <pageMargins left="0.75" right="0.75" top="1" bottom="1" header="0.5" footer="0.5"/>
  <pageSetup paperSize="9" scale="60" orientation="portrait" verticalDpi="0" r:id="rId1"/>
  <headerFooter alignWithMargins="0">
    <oddFooter>&amp;CTable of Fees from April 2011</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I20"/>
  <sheetViews>
    <sheetView showGridLines="0" workbookViewId="0">
      <selection activeCell="I30" sqref="I30"/>
    </sheetView>
  </sheetViews>
  <sheetFormatPr defaultRowHeight="13.2" x14ac:dyDescent="0.25"/>
  <cols>
    <col min="5" max="5" width="20.5546875" customWidth="1"/>
    <col min="6" max="6" width="11" style="1" bestFit="1" customWidth="1"/>
    <col min="9" max="9" width="48.88671875" customWidth="1"/>
  </cols>
  <sheetData>
    <row r="1" spans="1:9" ht="20.399999999999999" x14ac:dyDescent="0.35">
      <c r="A1" s="206" t="s">
        <v>65</v>
      </c>
      <c r="B1" s="206"/>
      <c r="C1" s="206"/>
      <c r="D1" s="206"/>
      <c r="E1" s="206"/>
      <c r="F1" s="206"/>
      <c r="G1" s="206"/>
      <c r="H1" s="206"/>
      <c r="I1" s="206"/>
    </row>
    <row r="2" spans="1:9" ht="15" customHeight="1" x14ac:dyDescent="0.25">
      <c r="A2" s="3"/>
      <c r="B2" s="3"/>
      <c r="C2" s="3"/>
    </row>
    <row r="3" spans="1:9" ht="15" customHeight="1" x14ac:dyDescent="0.25">
      <c r="A3" s="207" t="s">
        <v>68</v>
      </c>
      <c r="B3" s="207"/>
      <c r="C3" s="207"/>
      <c r="D3" s="207"/>
      <c r="E3" s="207"/>
      <c r="F3" s="207"/>
      <c r="G3" s="207"/>
      <c r="H3" s="207"/>
      <c r="I3" s="207"/>
    </row>
    <row r="4" spans="1:9" ht="15.6" x14ac:dyDescent="0.3">
      <c r="A4" s="207" t="s">
        <v>92</v>
      </c>
      <c r="B4" s="207"/>
      <c r="C4" s="207"/>
      <c r="D4" s="207"/>
      <c r="E4" s="207"/>
      <c r="F4" s="207"/>
      <c r="G4" s="207"/>
      <c r="H4" s="207"/>
      <c r="I4" s="207"/>
    </row>
    <row r="5" spans="1:9" ht="15" x14ac:dyDescent="0.25">
      <c r="A5" s="3"/>
      <c r="B5" s="3"/>
      <c r="C5" s="3"/>
      <c r="D5" s="3"/>
      <c r="E5" s="3"/>
      <c r="F5" s="3"/>
      <c r="G5" s="3"/>
      <c r="H5" s="3"/>
      <c r="I5" s="3"/>
    </row>
    <row r="6" spans="1:9" ht="15" x14ac:dyDescent="0.25">
      <c r="A6" s="210" t="s">
        <v>93</v>
      </c>
      <c r="B6" s="210"/>
      <c r="C6" s="210"/>
      <c r="D6" s="210"/>
      <c r="E6" s="210"/>
      <c r="F6" s="210"/>
      <c r="G6" s="210"/>
      <c r="H6" s="210"/>
      <c r="I6" s="210"/>
    </row>
    <row r="7" spans="1:9" ht="15" x14ac:dyDescent="0.25">
      <c r="B7" s="9"/>
      <c r="C7" s="9"/>
      <c r="D7" s="9"/>
      <c r="E7" s="9"/>
      <c r="F7" s="13"/>
      <c r="G7" s="9"/>
      <c r="H7" s="9"/>
      <c r="I7" s="9"/>
    </row>
    <row r="8" spans="1:9" ht="15.6" x14ac:dyDescent="0.3">
      <c r="A8" s="208" t="s">
        <v>51</v>
      </c>
      <c r="B8" s="209"/>
      <c r="C8" s="209"/>
      <c r="D8" s="209"/>
      <c r="E8" s="209"/>
      <c r="F8" s="209"/>
      <c r="G8" s="9"/>
      <c r="H8" s="9"/>
      <c r="I8" s="9"/>
    </row>
    <row r="9" spans="1:9" ht="15" x14ac:dyDescent="0.25">
      <c r="A9" s="209" t="s">
        <v>37</v>
      </c>
      <c r="B9" s="209"/>
      <c r="C9" s="209"/>
      <c r="D9" s="209"/>
      <c r="E9" s="209"/>
      <c r="F9" s="14">
        <v>82</v>
      </c>
      <c r="G9" s="9"/>
      <c r="H9" s="9"/>
      <c r="I9" s="9"/>
    </row>
    <row r="10" spans="1:9" ht="15" x14ac:dyDescent="0.25">
      <c r="A10" s="209" t="s">
        <v>38</v>
      </c>
      <c r="B10" s="209"/>
      <c r="C10" s="209"/>
      <c r="D10" s="209"/>
      <c r="E10" s="209"/>
      <c r="F10" s="14">
        <v>164</v>
      </c>
      <c r="G10" s="9"/>
      <c r="H10" s="9"/>
      <c r="I10" s="9"/>
    </row>
    <row r="11" spans="1:9" ht="15" x14ac:dyDescent="0.25">
      <c r="A11" s="209" t="s">
        <v>39</v>
      </c>
      <c r="B11" s="209"/>
      <c r="C11" s="209"/>
      <c r="D11" s="209"/>
      <c r="E11" s="209"/>
      <c r="F11" s="14">
        <v>246</v>
      </c>
      <c r="G11" s="9"/>
      <c r="H11" s="9"/>
      <c r="I11" s="9"/>
    </row>
    <row r="12" spans="1:9" ht="15" x14ac:dyDescent="0.25">
      <c r="A12" s="209" t="s">
        <v>40</v>
      </c>
      <c r="B12" s="209"/>
      <c r="C12" s="209"/>
      <c r="D12" s="209"/>
      <c r="E12" s="209"/>
      <c r="F12" s="14">
        <v>328</v>
      </c>
      <c r="G12" s="9"/>
      <c r="H12" s="9"/>
      <c r="I12" s="9"/>
    </row>
    <row r="13" spans="1:9" ht="15" x14ac:dyDescent="0.25">
      <c r="A13" s="209"/>
      <c r="B13" s="209"/>
      <c r="C13" s="209"/>
      <c r="D13" s="209"/>
      <c r="E13" s="209"/>
      <c r="F13" s="14"/>
      <c r="G13" s="9"/>
      <c r="H13" s="9"/>
      <c r="I13" s="9"/>
    </row>
    <row r="14" spans="1:9" ht="15" x14ac:dyDescent="0.25">
      <c r="A14" s="209" t="s">
        <v>43</v>
      </c>
      <c r="B14" s="209"/>
      <c r="C14" s="209"/>
      <c r="D14" s="209"/>
      <c r="E14" s="209"/>
      <c r="F14" s="14">
        <v>0.28000000000000003</v>
      </c>
      <c r="G14" s="9"/>
      <c r="H14" s="9"/>
      <c r="I14" s="9"/>
    </row>
    <row r="15" spans="1:9" ht="15" x14ac:dyDescent="0.25">
      <c r="A15" s="209" t="s">
        <v>42</v>
      </c>
      <c r="B15" s="209"/>
      <c r="C15" s="209"/>
      <c r="D15" s="209"/>
      <c r="E15" s="209"/>
      <c r="F15" s="14">
        <v>65</v>
      </c>
      <c r="G15" s="9"/>
      <c r="H15" s="9"/>
      <c r="I15" s="9"/>
    </row>
    <row r="16" spans="1:9" ht="15" x14ac:dyDescent="0.25">
      <c r="A16" s="209" t="s">
        <v>41</v>
      </c>
      <c r="B16" s="209"/>
      <c r="C16" s="209"/>
      <c r="D16" s="209"/>
      <c r="E16" s="209"/>
      <c r="F16" s="14">
        <v>25</v>
      </c>
      <c r="G16" s="9"/>
      <c r="H16" s="9"/>
      <c r="I16" s="9"/>
    </row>
    <row r="17" spans="1:9" ht="15" x14ac:dyDescent="0.25">
      <c r="A17" s="9"/>
      <c r="B17" s="9"/>
      <c r="C17" s="9"/>
      <c r="D17" s="9"/>
      <c r="E17" s="9"/>
      <c r="F17" s="13"/>
      <c r="G17" s="9"/>
      <c r="H17" s="9"/>
      <c r="I17" s="9"/>
    </row>
    <row r="18" spans="1:9" ht="28.5" customHeight="1" x14ac:dyDescent="0.25">
      <c r="A18" s="210" t="s">
        <v>44</v>
      </c>
      <c r="B18" s="210"/>
      <c r="C18" s="210"/>
      <c r="D18" s="210"/>
      <c r="E18" s="210"/>
      <c r="F18" s="210"/>
      <c r="G18" s="210"/>
      <c r="H18" s="210"/>
      <c r="I18" s="210"/>
    </row>
    <row r="19" spans="1:9" ht="15" x14ac:dyDescent="0.25">
      <c r="A19" s="9"/>
      <c r="B19" s="9"/>
      <c r="C19" s="9"/>
      <c r="D19" s="9"/>
      <c r="E19" s="9"/>
      <c r="F19" s="13"/>
      <c r="G19" s="9"/>
      <c r="H19" s="9"/>
      <c r="I19" s="9"/>
    </row>
    <row r="20" spans="1:9" ht="15" x14ac:dyDescent="0.25">
      <c r="A20" s="15" t="s">
        <v>45</v>
      </c>
      <c r="B20" s="9"/>
      <c r="C20" s="9"/>
      <c r="D20" s="9"/>
      <c r="E20" s="9"/>
      <c r="F20" s="13"/>
      <c r="G20" s="9"/>
      <c r="H20" s="9"/>
      <c r="I20" s="9"/>
    </row>
  </sheetData>
  <sheetProtection algorithmName="SHA-512" hashValue="0mraJ7gWkkSADVjeZS45YNFir2dzZDINeFyt9HC7q/4+g4oQc3+n3LyffpeVbDMH5zoL1IjUyZFdyA1blTDhfg==" saltValue="zf43ht1TzCZFhDvZxJcTog==" spinCount="100000" sheet="1" objects="1" scenarios="1"/>
  <mergeCells count="14">
    <mergeCell ref="A18:I18"/>
    <mergeCell ref="A16:E16"/>
    <mergeCell ref="A9:E9"/>
    <mergeCell ref="A10:E10"/>
    <mergeCell ref="A11:E11"/>
    <mergeCell ref="A12:E12"/>
    <mergeCell ref="A14:E14"/>
    <mergeCell ref="A13:E13"/>
    <mergeCell ref="A1:I1"/>
    <mergeCell ref="A3:I3"/>
    <mergeCell ref="A4:I4"/>
    <mergeCell ref="A8:F8"/>
    <mergeCell ref="A15:E15"/>
    <mergeCell ref="A6:I6"/>
  </mergeCells>
  <phoneticPr fontId="2" type="noConversion"/>
  <hyperlinks>
    <hyperlink ref="A20" r:id="rId1" xr:uid="{00000000-0004-0000-0400-000000000000}"/>
  </hyperlinks>
  <pageMargins left="0.75" right="0.75" top="1" bottom="1" header="0.5" footer="0.5"/>
  <pageSetup paperSize="9" scale="65" orientation="portrait" verticalDpi="0" r:id="rId2"/>
  <headerFooter alignWithMargins="0"/>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pageSetUpPr fitToPage="1"/>
  </sheetPr>
  <dimension ref="A1:O4"/>
  <sheetViews>
    <sheetView showGridLines="0" zoomScaleNormal="100" workbookViewId="0">
      <selection activeCell="L13" sqref="L13"/>
    </sheetView>
  </sheetViews>
  <sheetFormatPr defaultRowHeight="13.2" x14ac:dyDescent="0.25"/>
  <cols>
    <col min="1" max="1" width="8.44140625" customWidth="1"/>
  </cols>
  <sheetData>
    <row r="1" spans="1:15" ht="20.399999999999999" x14ac:dyDescent="0.35">
      <c r="A1" s="18"/>
      <c r="B1" s="18"/>
      <c r="C1" s="18"/>
      <c r="D1" s="18"/>
      <c r="E1" s="18"/>
      <c r="F1" s="18"/>
      <c r="G1" s="18"/>
      <c r="H1" s="18"/>
      <c r="I1" s="18"/>
      <c r="J1" s="18"/>
      <c r="K1" s="18"/>
      <c r="L1" s="18"/>
      <c r="M1" s="18"/>
      <c r="N1" s="18"/>
      <c r="O1" s="18"/>
    </row>
    <row r="2" spans="1:15" ht="15" x14ac:dyDescent="0.25">
      <c r="A2" s="3"/>
      <c r="B2" s="3"/>
      <c r="C2" s="3"/>
      <c r="F2" s="1"/>
    </row>
    <row r="3" spans="1:15" ht="15" x14ac:dyDescent="0.25">
      <c r="A3" s="4"/>
      <c r="B3" s="4"/>
      <c r="C3" s="4"/>
      <c r="D3" s="4"/>
      <c r="E3" s="4"/>
      <c r="F3" s="4"/>
      <c r="G3" s="4"/>
      <c r="H3" s="4"/>
      <c r="I3" s="4"/>
      <c r="J3" s="4"/>
      <c r="K3" s="4"/>
      <c r="L3" s="4"/>
      <c r="M3" s="4"/>
      <c r="N3" s="4"/>
      <c r="O3" s="4"/>
    </row>
    <row r="4" spans="1:15" ht="15" x14ac:dyDescent="0.25">
      <c r="A4" s="4"/>
      <c r="B4" s="4"/>
      <c r="C4" s="4"/>
      <c r="D4" s="4"/>
      <c r="E4" s="4"/>
      <c r="F4" s="4"/>
      <c r="G4" s="4"/>
      <c r="H4" s="4"/>
      <c r="I4" s="4"/>
      <c r="J4" s="4"/>
      <c r="K4" s="4"/>
    </row>
  </sheetData>
  <sheetProtection algorithmName="SHA-512" hashValue="vitv6kQUrlQJiv6MdlWOzzV/tw+AIx+SXlEjJ98jHkE/1F50MRYIeJGxoZS0w5zca1FhqpqOoH4zvNYI6BYUUg==" saltValue="vcllg3UvTpOR29/ADZo+0A==" spinCount="100000" sheet="1" objects="1" scenarios="1"/>
  <phoneticPr fontId="2" type="noConversion"/>
  <pageMargins left="1" right="1" top="1" bottom="1" header="0.5" footer="0.5"/>
  <pageSetup paperSize="9" scale="86" orientation="portrait" r:id="rId1"/>
  <headerFooter alignWithMargins="0"/>
  <drawing r:id="rId2"/>
  <legacyDrawing r:id="rId3"/>
  <oleObjects>
    <mc:AlternateContent xmlns:mc="http://schemas.openxmlformats.org/markup-compatibility/2006">
      <mc:Choice Requires="x14">
        <oleObject progId="Word.Document.12" shapeId="3078" r:id="rId4">
          <objectPr defaultSize="0" autoPict="0" r:id="rId5">
            <anchor moveWithCells="1">
              <from>
                <xdr:col>0</xdr:col>
                <xdr:colOff>0</xdr:colOff>
                <xdr:row>0</xdr:row>
                <xdr:rowOff>0</xdr:rowOff>
              </from>
              <to>
                <xdr:col>9</xdr:col>
                <xdr:colOff>289560</xdr:colOff>
                <xdr:row>45</xdr:row>
                <xdr:rowOff>114300</xdr:rowOff>
              </to>
            </anchor>
          </objectPr>
        </oleObject>
      </mc:Choice>
      <mc:Fallback>
        <oleObject progId="Word.Document.12" shapeId="3078" r:id="rId4"/>
      </mc:Fallback>
    </mc:AlternateContent>
    <mc:AlternateContent xmlns:mc="http://schemas.openxmlformats.org/markup-compatibility/2006">
      <mc:Choice Requires="x14">
        <oleObject progId="Word.Document.12" shapeId="3079" r:id="rId6">
          <objectPr defaultSize="0" autoPict="0" r:id="rId7">
            <anchor moveWithCells="1">
              <from>
                <xdr:col>0</xdr:col>
                <xdr:colOff>0</xdr:colOff>
                <xdr:row>46</xdr:row>
                <xdr:rowOff>0</xdr:rowOff>
              </from>
              <to>
                <xdr:col>9</xdr:col>
                <xdr:colOff>274320</xdr:colOff>
                <xdr:row>62</xdr:row>
                <xdr:rowOff>114300</xdr:rowOff>
              </to>
            </anchor>
          </objectPr>
        </oleObject>
      </mc:Choice>
      <mc:Fallback>
        <oleObject progId="Word.Document.12" shapeId="3079"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29020f4-03bc-43f7-9150-fd56b20457f4" xsi:nil="true"/>
    <lcf76f155ced4ddcb4097134ff3c332f xmlns="1e06d050-34b7-4f27-9f38-7e0cfc6f18f0">
      <Terms xmlns="http://schemas.microsoft.com/office/infopath/2007/PartnerControls"/>
    </lcf76f155ced4ddcb4097134ff3c332f>
    <_EndDate xmlns="http://schemas.microsoft.com/sharepoint/v3/fields">2026-06-19T10:49:30+00:00</_EndDate>
    <Activity xmlns="5a0e0462-775b-43cf-b91d-642d4d70a490" xsi:nil="true"/>
    <Function xmlns="5a0e0462-775b-43cf-b91d-642d4d70a490" xsi:nil="true"/>
    <BusinessUnit xmlns="5a0e0462-775b-43cf-b91d-642d4d70a490" xsi:nil="true"/>
  </documentManagement>
</p:properties>
</file>

<file path=customXml/item3.xml><?xml version="1.0" encoding="utf-8"?>
<?mso-contentType ?>
<SharedContentType xmlns="Microsoft.SharePoint.Taxonomy.ContentTypeSync" SourceId="d92b91f9-cbb1-4719-b0a5-8a1ba0b1eb51"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57E121C1CEF4C48964BFE5450322673" ma:contentTypeVersion="11" ma:contentTypeDescription="Create a new document." ma:contentTypeScope="" ma:versionID="cfe605c8215f47a442daed5224d5a02d">
  <xsd:schema xmlns:xsd="http://www.w3.org/2001/XMLSchema" xmlns:xs="http://www.w3.org/2001/XMLSchema" xmlns:p="http://schemas.microsoft.com/office/2006/metadata/properties" xmlns:ns2="http://schemas.microsoft.com/sharepoint/v3/fields" xmlns:ns3="5a0e0462-775b-43cf-b91d-642d4d70a490" xmlns:ns4="1e06d050-34b7-4f27-9f38-7e0cfc6f18f0" xmlns:ns5="129020f4-03bc-43f7-9150-fd56b20457f4" targetNamespace="http://schemas.microsoft.com/office/2006/metadata/properties" ma:root="true" ma:fieldsID="9a958299de6534b53b33f2b4f042e7bf" ns2:_="" ns3:_="" ns4:_="" ns5:_="">
    <xsd:import namespace="http://schemas.microsoft.com/sharepoint/v3/fields"/>
    <xsd:import namespace="5a0e0462-775b-43cf-b91d-642d4d70a490"/>
    <xsd:import namespace="1e06d050-34b7-4f27-9f38-7e0cfc6f18f0"/>
    <xsd:import namespace="129020f4-03bc-43f7-9150-fd56b20457f4"/>
    <xsd:element name="properties">
      <xsd:complexType>
        <xsd:sequence>
          <xsd:element name="documentManagement">
            <xsd:complexType>
              <xsd:all>
                <xsd:element ref="ns2:_EndDate" minOccurs="0"/>
                <xsd:element ref="ns3:BusinessUnit" minOccurs="0"/>
                <xsd:element ref="ns3:Function" minOccurs="0"/>
                <xsd:element ref="ns3:Activity"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8" nillable="true" ma:displayName="End Date"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a0e0462-775b-43cf-b91d-642d4d70a490" elementFormDefault="qualified">
    <xsd:import namespace="http://schemas.microsoft.com/office/2006/documentManagement/types"/>
    <xsd:import namespace="http://schemas.microsoft.com/office/infopath/2007/PartnerControls"/>
    <xsd:element name="BusinessUnit" ma:index="9" nillable="true" ma:displayName="Business Unit" ma:description="All the SCTS business units" ma:internalName="BusinessUnit">
      <xsd:simpleType>
        <xsd:restriction base="dms:Text">
          <xsd:maxLength value="255"/>
        </xsd:restriction>
      </xsd:simpleType>
    </xsd:element>
    <xsd:element name="Function" ma:index="10" nillable="true" ma:displayName="Function" ma:default="" ma:internalName="Function">
      <xsd:simpleType>
        <xsd:restriction base="dms:Text">
          <xsd:maxLength value="255"/>
        </xsd:restriction>
      </xsd:simpleType>
    </xsd:element>
    <xsd:element name="Activity" ma:index="11" nillable="true" ma:displayName="Activity" ma:internalName="Activit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06d050-34b7-4f27-9f38-7e0cfc6f18f0" elementFormDefault="qualified">
    <xsd:import namespace="http://schemas.microsoft.com/office/2006/documentManagement/types"/>
    <xsd:import namespace="http://schemas.microsoft.com/office/infopath/2007/PartnerControls"/>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92b91f9-cbb1-4719-b0a5-8a1ba0b1eb5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9020f4-03bc-43f7-9150-fd56b20457f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4d9c483-2b43-4b64-b888-3967a46d61fb}" ma:internalName="TaxCatchAll" ma:showField="CatchAllData" ma:web="129020f4-03bc-43f7-9150-fd56b20457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09C73A-18A0-4C6D-8D8A-9E592FD87CC8}">
  <ds:schemaRefs>
    <ds:schemaRef ds:uri="http://schemas.microsoft.com/sharepoint/v3/contenttype/forms"/>
  </ds:schemaRefs>
</ds:datastoreItem>
</file>

<file path=customXml/itemProps2.xml><?xml version="1.0" encoding="utf-8"?>
<ds:datastoreItem xmlns:ds="http://schemas.openxmlformats.org/officeDocument/2006/customXml" ds:itemID="{C052CA60-EB37-43E3-8AC5-18D8C8D9944A}">
  <ds:schemaRefs>
    <ds:schemaRef ds:uri="http://purl.org/dc/elements/1.1/"/>
    <ds:schemaRef ds:uri="http://schemas.microsoft.com/office/infopath/2007/PartnerControls"/>
    <ds:schemaRef ds:uri="http://schemas.openxmlformats.org/package/2006/metadata/core-properties"/>
    <ds:schemaRef ds:uri="http://schemas.microsoft.com/sharepoint/v3/fields"/>
    <ds:schemaRef ds:uri="5a0e0462-775b-43cf-b91d-642d4d70a490"/>
    <ds:schemaRef ds:uri="http://schemas.microsoft.com/office/2006/metadata/properties"/>
    <ds:schemaRef ds:uri="129020f4-03bc-43f7-9150-fd56b20457f4"/>
    <ds:schemaRef ds:uri="1e06d050-34b7-4f27-9f38-7e0cfc6f18f0"/>
    <ds:schemaRef ds:uri="http://schemas.microsoft.com/office/2006/documentManagement/typ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CE0D1268-B6A9-4B26-A4B7-1C79BBDAA925}">
  <ds:schemaRefs>
    <ds:schemaRef ds:uri="Microsoft.SharePoint.Taxonomy.ContentTypeSync"/>
  </ds:schemaRefs>
</ds:datastoreItem>
</file>

<file path=customXml/itemProps4.xml><?xml version="1.0" encoding="utf-8"?>
<ds:datastoreItem xmlns:ds="http://schemas.openxmlformats.org/officeDocument/2006/customXml" ds:itemID="{527CFA12-0FF2-4158-9B9C-F11D22C0D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5a0e0462-775b-43cf-b91d-642d4d70a490"/>
    <ds:schemaRef ds:uri="1e06d050-34b7-4f27-9f38-7e0cfc6f18f0"/>
    <ds:schemaRef ds:uri="129020f4-03bc-43f7-9150-fd56b2045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24</vt:i4>
      </vt:variant>
    </vt:vector>
  </HeadingPairs>
  <TitlesOfParts>
    <vt:vector size="30" baseType="lpstr">
      <vt:lpstr>Instructions</vt:lpstr>
      <vt:lpstr>Invoice Template Example</vt:lpstr>
      <vt:lpstr>Invoice Template </vt:lpstr>
      <vt:lpstr>Table of Fees</vt:lpstr>
      <vt:lpstr>Medical Reports</vt:lpstr>
      <vt:lpstr>Interpreters</vt:lpstr>
      <vt:lpstr>aCurator</vt:lpstr>
      <vt:lpstr>bFirm</vt:lpstr>
      <vt:lpstr>cMHTSRef</vt:lpstr>
      <vt:lpstr>dPONo</vt:lpstr>
      <vt:lpstr>eInvNo</vt:lpstr>
      <vt:lpstr>fInvDate</vt:lpstr>
      <vt:lpstr>gTotalFees</vt:lpstr>
      <vt:lpstr>hVATFees</vt:lpstr>
      <vt:lpstr>iFeesSubTot</vt:lpstr>
      <vt:lpstr>jMileage</vt:lpstr>
      <vt:lpstr>kMileageVAT</vt:lpstr>
      <vt:lpstr>lMileageSubTot</vt:lpstr>
      <vt:lpstr>mROSubTot</vt:lpstr>
      <vt:lpstr>mROutlays</vt:lpstr>
      <vt:lpstr>nVATROutlays</vt:lpstr>
      <vt:lpstr>oIndRep1</vt:lpstr>
      <vt:lpstr>Instructions!OLE_LINK1</vt:lpstr>
      <vt:lpstr>Instructions!OLE_LINK3</vt:lpstr>
      <vt:lpstr>Instructions!OLE_LINK9</vt:lpstr>
      <vt:lpstr>pIndRep2</vt:lpstr>
      <vt:lpstr>qIndRepTot</vt:lpstr>
      <vt:lpstr>rNonFeeSubTot</vt:lpstr>
      <vt:lpstr>sGrandTotal</vt:lpstr>
      <vt:lpstr>TypeofFee</vt:lpstr>
    </vt:vector>
  </TitlesOfParts>
  <Company>Scottish Executive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Shaw, Alexander</cp:lastModifiedBy>
  <cp:lastPrinted>2017-05-02T07:23:06Z</cp:lastPrinted>
  <dcterms:created xsi:type="dcterms:W3CDTF">2013-04-24T12:02:40Z</dcterms:created>
  <dcterms:modified xsi:type="dcterms:W3CDTF">2026-07-27T14:30:11Z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A11319276</vt:lpwstr>
  </property>
  <property fmtid="{D5CDD505-2E9C-101B-9397-08002B2CF9AE}" pid="3" name="Objective-Title">
    <vt:lpwstr>Curator Process - New Template - 3 June 2015 - Final</vt:lpwstr>
  </property>
  <property fmtid="{D5CDD505-2E9C-101B-9397-08002B2CF9AE}" pid="4" name="Objective-Comment">
    <vt:lpwstr/>
  </property>
  <property fmtid="{D5CDD505-2E9C-101B-9397-08002B2CF9AE}" pid="5" name="Objective-CreationStamp">
    <vt:filetime>2015-06-03T11:01:58Z</vt:filetime>
  </property>
  <property fmtid="{D5CDD505-2E9C-101B-9397-08002B2CF9AE}" pid="6" name="Objective-IsApproved">
    <vt:bool>false</vt:bool>
  </property>
  <property fmtid="{D5CDD505-2E9C-101B-9397-08002B2CF9AE}" pid="7" name="Objective-IsPublished">
    <vt:bool>false</vt:bool>
  </property>
  <property fmtid="{D5CDD505-2E9C-101B-9397-08002B2CF9AE}" pid="8" name="Objective-DatePublished">
    <vt:lpwstr/>
  </property>
  <property fmtid="{D5CDD505-2E9C-101B-9397-08002B2CF9AE}" pid="9" name="Objective-ModificationStamp">
    <vt:filetime>2015-06-04T13:12:15Z</vt:filetime>
  </property>
  <property fmtid="{D5CDD505-2E9C-101B-9397-08002B2CF9AE}" pid="10" name="Objective-Owner">
    <vt:lpwstr>Brodie, Robert R (Z605685)</vt:lpwstr>
  </property>
  <property fmtid="{D5CDD505-2E9C-101B-9397-08002B2CF9AE}" pid="11" name="Objective-Path">
    <vt:lpwstr>Objective Global Folder:SG File Plan:Administration:Administration of DG Learning and Justice Units:Scottish Tribunals Service: Administration 2015:Finance:</vt:lpwstr>
  </property>
  <property fmtid="{D5CDD505-2E9C-101B-9397-08002B2CF9AE}" pid="12" name="Objective-Parent">
    <vt:lpwstr>Finance</vt:lpwstr>
  </property>
  <property fmtid="{D5CDD505-2E9C-101B-9397-08002B2CF9AE}" pid="13" name="Objective-State">
    <vt:lpwstr>Being Edited</vt:lpwstr>
  </property>
  <property fmtid="{D5CDD505-2E9C-101B-9397-08002B2CF9AE}" pid="14" name="Objective-Version">
    <vt:lpwstr>3.1</vt:lpwstr>
  </property>
  <property fmtid="{D5CDD505-2E9C-101B-9397-08002B2CF9AE}" pid="15" name="Objective-VersionNumber">
    <vt:i4>4</vt:i4>
  </property>
  <property fmtid="{D5CDD505-2E9C-101B-9397-08002B2CF9AE}" pid="16" name="Objective-VersionComment">
    <vt:lpwstr/>
  </property>
  <property fmtid="{D5CDD505-2E9C-101B-9397-08002B2CF9AE}" pid="17" name="Objective-FileNumber">
    <vt:lpwstr>OFFICE/6567</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Date of Original [system]">
    <vt:lpwstr/>
  </property>
  <property fmtid="{D5CDD505-2E9C-101B-9397-08002B2CF9AE}" pid="21" name="Objective-Date Received [system]">
    <vt:lpwstr/>
  </property>
  <property fmtid="{D5CDD505-2E9C-101B-9397-08002B2CF9AE}" pid="22" name="Objective-SG Web Publication - Category [system]">
    <vt:lpwstr/>
  </property>
  <property fmtid="{D5CDD505-2E9C-101B-9397-08002B2CF9AE}" pid="23" name="Objective-SG Web Publication - Category 2 Classification [system]">
    <vt:lpwstr/>
  </property>
  <property fmtid="{D5CDD505-2E9C-101B-9397-08002B2CF9AE}" pid="24" name="ContentTypeId">
    <vt:lpwstr>0x010100F57E121C1CEF4C48964BFE5450322673</vt:lpwstr>
  </property>
  <property fmtid="{D5CDD505-2E9C-101B-9397-08002B2CF9AE}" pid="25" name="MediaServiceImageTags">
    <vt:lpwstr/>
  </property>
</Properties>
</file>